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eln" sheetId="1" state="visible" r:id="rId1"/>
    <sheet xmlns:r="http://schemas.openxmlformats.org/officeDocument/2006/relationships" name="Raeume" sheetId="2" state="visible" r:id="rId2"/>
    <sheet xmlns:r="http://schemas.openxmlformats.org/officeDocument/2006/relationships" name="Auftraeg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EDEF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1" fillId="0" borderId="0" applyAlignment="1" pivotButton="0" quotePrefix="0" xfId="0">
      <alignment vertical="top" wrapText="1"/>
    </xf>
    <xf numFmtId="2" fontId="0" fillId="3" borderId="0" pivotButton="0" quotePrefix="0" xfId="0"/>
    <xf numFmtId="49" fontId="0" fillId="3" borderId="0" pivotButton="0" quotePrefix="0" xfId="0"/>
    <xf numFmtId="1" fontId="0" fillId="3" borderId="0" pivotButton="0" quotePrefix="0" xfId="0"/>
    <xf numFmtId="9" fontId="0" fillId="3" borderId="0" pivotButton="0" quotePrefix="0" xfId="0"/>
    <xf numFmtId="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3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8" customWidth="1" min="3" max="3"/>
    <col width="13" customWidth="1" min="5" max="5"/>
    <col width="10" customWidth="1" min="9" max="9"/>
    <col width="14" customWidth="1" min="12" max="12"/>
    <col width="13" customWidth="1" min="16" max="16"/>
    <col width="26" customWidth="1" min="19" max="19"/>
  </cols>
  <sheetData>
    <row r="1">
      <c r="A1" s="1" t="inlineStr">
        <is>
          <t>Kalkulationsregeln (vom Kunden gepflegt - gelbe Zellen aendern, neue Zeilen INNERHALB der Tabellen einfuegen, damit die Bereiche mitwachsen)</t>
        </is>
      </c>
    </row>
    <row r="2">
      <c r="A2" t="inlineStr">
        <is>
          <t>Allgemein</t>
        </is>
      </c>
      <c r="B2" t="inlineStr">
        <is>
          <t>Wert</t>
        </is>
      </c>
      <c r="C2" t="inlineStr">
        <is>
          <t>Einheit</t>
        </is>
      </c>
      <c r="E2" s="1" t="inlineStr">
        <is>
          <t>Verlegeart</t>
        </is>
      </c>
      <c r="F2" s="1" t="inlineStr">
        <is>
          <t>Verschnitt</t>
        </is>
      </c>
      <c r="G2" s="1" t="inlineStr">
        <is>
          <t>Zeitfaktor</t>
        </is>
      </c>
      <c r="I2" s="1" t="inlineStr">
        <is>
          <t>Format</t>
        </is>
      </c>
      <c r="J2" s="1" t="inlineStr">
        <is>
          <t>Stueck/m2</t>
        </is>
      </c>
      <c r="K2" s="1" t="inlineStr">
        <is>
          <t>Stueck/Paket</t>
        </is>
      </c>
      <c r="L2" s="1" t="inlineStr">
        <is>
          <t>Paketpreis EUR</t>
        </is>
      </c>
      <c r="M2" s="1" t="inlineStr">
        <is>
          <t>Kleber kg/m2</t>
        </is>
      </c>
      <c r="N2" s="1" t="inlineStr">
        <is>
          <t>Fuge kg/m2</t>
        </is>
      </c>
      <c r="P2" s="1" t="inlineStr">
        <is>
          <t>Schwierigkeit</t>
        </is>
      </c>
      <c r="Q2" s="1" t="inlineStr">
        <is>
          <t>Stunden/m2</t>
        </is>
      </c>
      <c r="S2" s="1" t="inlineStr">
        <is>
          <t>Rabatt ab EUR (Material+Lohn)</t>
        </is>
      </c>
      <c r="T2" s="1" t="inlineStr">
        <is>
          <t>Rabatt</t>
        </is>
      </c>
    </row>
    <row r="3">
      <c r="A3" t="inlineStr">
        <is>
          <t>Stundensatz Fliesenleger</t>
        </is>
      </c>
      <c r="B3" s="2" t="n">
        <v>58.5</v>
      </c>
      <c r="C3" t="inlineStr">
        <is>
          <t>EUR/h</t>
        </is>
      </c>
      <c r="E3" s="2" t="inlineStr">
        <is>
          <t>Gerade</t>
        </is>
      </c>
      <c r="F3" s="2" t="n">
        <v>0.05</v>
      </c>
      <c r="G3" s="2" t="n">
        <v>1</v>
      </c>
      <c r="I3" s="2" t="inlineStr">
        <is>
          <t>20x20</t>
        </is>
      </c>
      <c r="J3" s="2" t="n">
        <v>25</v>
      </c>
      <c r="K3" s="2" t="n">
        <v>25</v>
      </c>
      <c r="L3" s="2" t="n">
        <v>22.75</v>
      </c>
      <c r="M3" s="2" t="n">
        <v>3</v>
      </c>
      <c r="N3" s="2" t="n">
        <v>0.6</v>
      </c>
      <c r="P3" s="2" t="n">
        <v>1</v>
      </c>
      <c r="Q3" s="2" t="n">
        <v>0.75</v>
      </c>
      <c r="S3" s="2" t="n">
        <v>0</v>
      </c>
      <c r="T3" s="2" t="n">
        <v>0</v>
      </c>
    </row>
    <row r="4">
      <c r="A4" t="inlineStr">
        <is>
          <t>Anfahrt Grundpauschale</t>
        </is>
      </c>
      <c r="B4" s="2" t="n">
        <v>25</v>
      </c>
      <c r="C4" t="inlineStr">
        <is>
          <t>EUR je Auftrag</t>
        </is>
      </c>
      <c r="E4" s="2" t="inlineStr">
        <is>
          <t>Halbverband</t>
        </is>
      </c>
      <c r="F4" s="2" t="n">
        <v>0.08</v>
      </c>
      <c r="G4" s="2" t="n">
        <v>1.1</v>
      </c>
      <c r="I4" s="2" t="inlineStr">
        <is>
          <t>30x30</t>
        </is>
      </c>
      <c r="J4" s="2" t="n">
        <v>11.12</v>
      </c>
      <c r="K4" s="2" t="n">
        <v>11</v>
      </c>
      <c r="L4" s="2" t="n">
        <v>24.6</v>
      </c>
      <c r="M4" s="2" t="n">
        <v>3.5</v>
      </c>
      <c r="N4" s="2" t="n">
        <v>0.5</v>
      </c>
      <c r="P4" s="2" t="n">
        <v>2</v>
      </c>
      <c r="Q4" s="2" t="n">
        <v>0.95</v>
      </c>
      <c r="S4" s="2" t="n">
        <v>2500</v>
      </c>
      <c r="T4" s="2" t="n">
        <v>0.02</v>
      </c>
    </row>
    <row r="5">
      <c r="A5" t="inlineStr">
        <is>
          <t>Anfahrt je km (hin und zurueck)</t>
        </is>
      </c>
      <c r="B5" s="2" t="n">
        <v>0.6</v>
      </c>
      <c r="C5" t="inlineStr">
        <is>
          <t>EUR/km</t>
        </is>
      </c>
      <c r="E5" s="2" t="inlineStr">
        <is>
          <t>Diagonal</t>
        </is>
      </c>
      <c r="F5" s="2" t="n">
        <v>0.12</v>
      </c>
      <c r="G5" s="2" t="n">
        <v>1.25</v>
      </c>
      <c r="I5" s="2" t="inlineStr">
        <is>
          <t>30x60</t>
        </is>
      </c>
      <c r="J5" s="2" t="n">
        <v>5.56</v>
      </c>
      <c r="K5" s="2" t="n">
        <v>8</v>
      </c>
      <c r="L5" s="2" t="n">
        <v>41.9</v>
      </c>
      <c r="M5" s="2" t="n">
        <v>4</v>
      </c>
      <c r="N5" s="2" t="n">
        <v>0.4</v>
      </c>
      <c r="P5" s="2" t="n">
        <v>3</v>
      </c>
      <c r="Q5" s="2" t="n">
        <v>1.3</v>
      </c>
      <c r="S5" s="2" t="n">
        <v>5000</v>
      </c>
      <c r="T5" s="2" t="n">
        <v>0.03</v>
      </c>
    </row>
    <row r="6">
      <c r="A6" t="inlineStr">
        <is>
          <t>Kleinmenge unter</t>
        </is>
      </c>
      <c r="B6" s="2" t="n">
        <v>10</v>
      </c>
      <c r="C6" t="inlineStr">
        <is>
          <t>m2 Auftragsflaeche</t>
        </is>
      </c>
      <c r="E6" s="2" t="inlineStr">
        <is>
          <t>Fischgrat</t>
        </is>
      </c>
      <c r="F6" s="2" t="n">
        <v>0.15</v>
      </c>
      <c r="G6" s="2" t="n">
        <v>1.45</v>
      </c>
      <c r="I6" s="2" t="inlineStr">
        <is>
          <t>60x60</t>
        </is>
      </c>
      <c r="J6" s="2" t="n">
        <v>2.78</v>
      </c>
      <c r="K6" s="2" t="n">
        <v>4</v>
      </c>
      <c r="L6" s="2" t="n">
        <v>52.8</v>
      </c>
      <c r="M6" s="2" t="n">
        <v>5</v>
      </c>
      <c r="N6" s="2" t="n">
        <v>0.3</v>
      </c>
      <c r="S6" s="2" t="n">
        <v>10000</v>
      </c>
      <c r="T6" s="2" t="n">
        <v>0.05</v>
      </c>
    </row>
    <row r="7">
      <c r="A7" t="inlineStr">
        <is>
          <t>Kleinmengenzuschlag</t>
        </is>
      </c>
      <c r="B7" s="2" t="n">
        <v>65</v>
      </c>
      <c r="C7" t="inlineStr">
        <is>
          <t>EUR je Auftrag</t>
        </is>
      </c>
      <c r="I7" s="2" t="inlineStr">
        <is>
          <t>120x60</t>
        </is>
      </c>
      <c r="J7" s="2" t="n">
        <v>1.39</v>
      </c>
      <c r="K7" s="2" t="n">
        <v>2</v>
      </c>
      <c r="L7" s="2" t="n">
        <v>79</v>
      </c>
      <c r="M7" s="2" t="n">
        <v>6</v>
      </c>
      <c r="N7" s="2" t="n">
        <v>0.25</v>
      </c>
    </row>
    <row r="8">
      <c r="A8" t="inlineStr">
        <is>
          <t>Verschnittzuschlag Dachschraege</t>
        </is>
      </c>
      <c r="B8" s="2" t="n">
        <v>0.03</v>
      </c>
      <c r="C8" t="inlineStr">
        <is>
          <t>Anteil</t>
        </is>
      </c>
    </row>
    <row r="9">
      <c r="A9" t="inlineStr">
        <is>
          <t>Fliesenkleber Sackgewicht</t>
        </is>
      </c>
      <c r="B9" s="2" t="n">
        <v>25</v>
      </c>
      <c r="C9" t="inlineStr">
        <is>
          <t>kg</t>
        </is>
      </c>
    </row>
    <row r="10">
      <c r="A10" t="inlineStr">
        <is>
          <t>Fliesenkleber Preis je Sack</t>
        </is>
      </c>
      <c r="B10" s="2" t="n">
        <v>18.9</v>
      </c>
      <c r="C10" t="inlineStr">
        <is>
          <t>EUR</t>
        </is>
      </c>
    </row>
    <row r="11">
      <c r="A11" t="inlineStr">
        <is>
          <t>Fugenmasse Eimergewicht</t>
        </is>
      </c>
      <c r="B11" s="2" t="n">
        <v>5</v>
      </c>
      <c r="C11" t="inlineStr">
        <is>
          <t>kg</t>
        </is>
      </c>
    </row>
    <row r="12">
      <c r="A12" t="inlineStr">
        <is>
          <t>Fugenmasse Preis je Eimer</t>
        </is>
      </c>
      <c r="B12" s="2" t="n">
        <v>21.4</v>
      </c>
      <c r="C12" t="inlineStr">
        <is>
          <t>EUR</t>
        </is>
      </c>
    </row>
    <row r="13">
      <c r="A13" t="inlineStr">
        <is>
          <t>Umsatzsteuer</t>
        </is>
      </c>
      <c r="B13" s="2" t="n">
        <v>0.19</v>
      </c>
      <c r="C13" t="inlineStr">
        <is>
          <t>Anteil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K4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3" max="3"/>
    <col width="24" customWidth="1" min="23" max="23"/>
  </cols>
  <sheetData>
    <row r="1" ht="45" customHeight="1">
      <c r="A1" s="3" t="inlineStr">
        <is>
          <t>Raum-Nr.</t>
        </is>
      </c>
      <c r="B1" s="3" t="inlineStr">
        <is>
          <t>Auftrag</t>
        </is>
      </c>
      <c r="C1" s="3" t="inlineStr">
        <is>
          <t>Raum</t>
        </is>
      </c>
      <c r="D1" s="3" t="inlineStr">
        <is>
          <t>Laenge m</t>
        </is>
      </c>
      <c r="E1" s="3" t="inlineStr">
        <is>
          <t>Breite m</t>
        </is>
      </c>
      <c r="F1" s="3" t="inlineStr">
        <is>
          <t>Fliesenhoehe Wand m</t>
        </is>
      </c>
      <c r="G1" s="3" t="inlineStr">
        <is>
          <t>Boden fliesen (1/0)</t>
        </is>
      </c>
      <c r="H1" s="3" t="inlineStr">
        <is>
          <t>Aussparung Boden m2</t>
        </is>
      </c>
      <c r="I1" s="3" t="inlineStr">
        <is>
          <t>Kniestock m (0=keine Schraege)</t>
        </is>
      </c>
      <c r="J1" s="3" t="inlineStr">
        <is>
          <t>Schraegentiefe m</t>
        </is>
      </c>
      <c r="K1" s="3" t="inlineStr">
        <is>
          <t>Oeffnung 1 Breite</t>
        </is>
      </c>
      <c r="L1" s="3" t="inlineStr">
        <is>
          <t>Oeffnung 1 Hoehe</t>
        </is>
      </c>
      <c r="M1" s="3" t="inlineStr">
        <is>
          <t>Oeffnung 2 Breite</t>
        </is>
      </c>
      <c r="N1" s="3" t="inlineStr">
        <is>
          <t>Oeffnung 2 Hoehe</t>
        </is>
      </c>
      <c r="O1" s="3" t="inlineStr">
        <is>
          <t>Oeffnung 3 Breite</t>
        </is>
      </c>
      <c r="P1" s="3" t="inlineStr">
        <is>
          <t>Oeffnung 3 Hoehe</t>
        </is>
      </c>
      <c r="Q1" s="3" t="inlineStr">
        <is>
          <t>Verlegeart</t>
        </is>
      </c>
      <c r="R1" s="3" t="inlineStr">
        <is>
          <t>Format</t>
        </is>
      </c>
      <c r="S1" s="3" t="inlineStr">
        <is>
          <t>Schwierigkeit (1-3)</t>
        </is>
      </c>
      <c r="T1" s="3" t="inlineStr">
        <is>
          <t>Wand brutto m2</t>
        </is>
      </c>
      <c r="U1" s="3" t="inlineStr">
        <is>
          <t>Oeffnungen m2</t>
        </is>
      </c>
      <c r="V1" s="3" t="inlineStr">
        <is>
          <t>Boden brutto m2</t>
        </is>
      </c>
      <c r="W1" s="3" t="inlineStr">
        <is>
          <t>Pruefung</t>
        </is>
      </c>
      <c r="X1" s="3" t="inlineStr">
        <is>
          <t>Fehler (1/0)</t>
        </is>
      </c>
      <c r="Y1" s="3" t="inlineStr">
        <is>
          <t>Fliesenflaeche m2</t>
        </is>
      </c>
      <c r="Z1" s="3" t="inlineStr">
        <is>
          <t>Verschnitt</t>
        </is>
      </c>
      <c r="AA1" s="3" t="inlineStr">
        <is>
          <t>Bedarf m2</t>
        </is>
      </c>
      <c r="AB1" s="3" t="inlineStr">
        <is>
          <t>Fliesen Stueck</t>
        </is>
      </c>
      <c r="AC1" s="3" t="inlineStr">
        <is>
          <t>Fliesen Pakete</t>
        </is>
      </c>
      <c r="AD1" s="3" t="inlineStr">
        <is>
          <t>Fliesen EUR</t>
        </is>
      </c>
      <c r="AE1" s="3" t="inlineStr">
        <is>
          <t>Kleber Saecke</t>
        </is>
      </c>
      <c r="AF1" s="3" t="inlineStr">
        <is>
          <t>Kleber EUR</t>
        </is>
      </c>
      <c r="AG1" s="3" t="inlineStr">
        <is>
          <t>Fuge Eimer</t>
        </is>
      </c>
      <c r="AH1" s="3" t="inlineStr">
        <is>
          <t>Fuge EUR</t>
        </is>
      </c>
      <c r="AI1" s="3" t="inlineStr">
        <is>
          <t>Material EUR</t>
        </is>
      </c>
      <c r="AJ1" s="3" t="inlineStr">
        <is>
          <t>Arbeitszeit h</t>
        </is>
      </c>
      <c r="AK1" s="3" t="inlineStr">
        <is>
          <t>Lohn EUR</t>
        </is>
      </c>
    </row>
    <row r="2">
      <c r="A2" s="2" t="inlineStr">
        <is>
          <t>R01</t>
        </is>
      </c>
      <c r="B2" s="2" t="inlineStr">
        <is>
          <t>A-01</t>
        </is>
      </c>
      <c r="C2" s="2" t="inlineStr">
        <is>
          <t>Bad</t>
        </is>
      </c>
      <c r="D2" s="2" t="n">
        <v>2.4</v>
      </c>
      <c r="E2" s="2" t="n">
        <v>1.8</v>
      </c>
      <c r="F2" s="2" t="n">
        <v>2.1</v>
      </c>
      <c r="G2" s="2" t="n">
        <v>1</v>
      </c>
      <c r="H2" s="2" t="n">
        <v>0.64</v>
      </c>
      <c r="I2" s="2" t="n">
        <v>0</v>
      </c>
      <c r="J2" s="2" t="n">
        <v>0</v>
      </c>
      <c r="K2" s="2" t="n">
        <v>0.8</v>
      </c>
      <c r="L2" s="2" t="n">
        <v>2</v>
      </c>
      <c r="M2" s="2" t="n">
        <v>0.6</v>
      </c>
      <c r="N2" s="2" t="n">
        <v>0.8</v>
      </c>
      <c r="O2" s="2" t="n">
        <v>0</v>
      </c>
      <c r="P2" s="2" t="n">
        <v>0</v>
      </c>
      <c r="Q2" s="2" t="inlineStr">
        <is>
          <t>Halbverband</t>
        </is>
      </c>
      <c r="R2" s="2" t="inlineStr">
        <is>
          <t>30x60</t>
        </is>
      </c>
      <c r="S2" s="2" t="n">
        <v>2</v>
      </c>
      <c r="T2" s="4">
        <f>IF(A2="","",IF(I2&gt;0,D2*F2+D2*I2+2*(E2*F2-J2*(F2-I2)/2),2*(D2+E2)*F2))</f>
        <v/>
      </c>
      <c r="U2" s="4">
        <f>IF(A2="","",K2*L2+M2*N2+O2*P2)</f>
        <v/>
      </c>
      <c r="V2" s="4">
        <f>IF(A2="","",G2*D2*E2)</f>
        <v/>
      </c>
      <c r="W2" s="5">
        <f>IF(A2="","",IF(OR(D2&lt;=0,E2&lt;=0,MIN(F2,H2,I2,J2,K2,L2,M2,N2,O2,P2)&lt;0),"FEHLER: Masse",IF(OR(ISNA(MATCH(Q2,Regeln!$E$3:$E$6,0)),ISNA(MATCH(R2,Regeln!$I$3:$I$7,0)),ISNA(MATCH(S2,Regeln!$P$3:$P$5,0))),"FEHLER: Regel fehlt",IF(AND(I2&gt;0,OR(I2&gt;=F2,J2&lt;=0,J2&gt;E2)),"FEHLER: Schraege",IF(ROUND(U2-T2,9)&gt;0,"FEHLER: Oeffnungen &gt; Wand",IF(ROUND(H2-V2,9)&gt;0,"FEHLER: Abzug &gt; Boden",IF(ROUND(T2-U2+V2-H2,9)&lt;=0,"FEHLER: keine Flaeche","OK")))))))</f>
        <v/>
      </c>
      <c r="X2" s="6">
        <f>IF(A2="",0,IF(W2="OK",0,1))</f>
        <v/>
      </c>
      <c r="Y2" s="4">
        <f>IF(W2&lt;&gt;"OK","",ROUND(T2-U2+V2-H2,9))</f>
        <v/>
      </c>
      <c r="Z2" s="7">
        <f>IF(W2&lt;&gt;"OK","",VLOOKUP(Q2,Regeln!$E$3:$G$6,2,FALSE)+IF(I2&gt;0,Regeln!$B$8,0))</f>
        <v/>
      </c>
      <c r="AA2" s="4">
        <f>IF(W2&lt;&gt;"OK","",Y2*(1+Z2))</f>
        <v/>
      </c>
      <c r="AB2" s="6">
        <f>IF(W2&lt;&gt;"OK","",ROUNDUP(ROUND(AA2*VLOOKUP(R2,Regeln!$I$3:$N$7,2,FALSE),9),0))</f>
        <v/>
      </c>
      <c r="AC2" s="6">
        <f>IF(W2&lt;&gt;"OK","",ROUNDUP(ROUND(AB2/VLOOKUP(R2,Regeln!$I$3:$N$7,3,FALSE),9),0))</f>
        <v/>
      </c>
      <c r="AD2" s="8">
        <f>IF(W2&lt;&gt;"OK","",AC2*VLOOKUP(R2,Regeln!$I$3:$N$7,4,FALSE))</f>
        <v/>
      </c>
      <c r="AE2" s="6">
        <f>IF(W2&lt;&gt;"OK","",ROUNDUP(ROUND(Y2*VLOOKUP(R2,Regeln!$I$3:$N$7,5,FALSE)/Regeln!$B$9,9),0))</f>
        <v/>
      </c>
      <c r="AF2" s="8">
        <f>IF(W2&lt;&gt;"OK","",AE2*Regeln!$B$10)</f>
        <v/>
      </c>
      <c r="AG2" s="6">
        <f>IF(W2&lt;&gt;"OK","",ROUNDUP(ROUND(Y2*VLOOKUP(R2,Regeln!$I$3:$N$7,6,FALSE)/Regeln!$B$11,9),0))</f>
        <v/>
      </c>
      <c r="AH2" s="8">
        <f>IF(W2&lt;&gt;"OK","",AG2*Regeln!$B$12)</f>
        <v/>
      </c>
      <c r="AI2" s="8">
        <f>IF(W2&lt;&gt;"OK","",ROUND(ROUND((AD2+AF2+AH2)*100,7),0)/100)</f>
        <v/>
      </c>
      <c r="AJ2" s="4">
        <f>IF(W2&lt;&gt;"OK","",ROUND(ROUND((Y2*VLOOKUP(S2,Regeln!$P$3:$Q$5,2,FALSE)*VLOOKUP(Q2,Regeln!$E$3:$G$6,3,FALSE))*100,7),0)/100)</f>
        <v/>
      </c>
      <c r="AK2" s="8">
        <f>IF(W2&lt;&gt;"OK","",ROUND(ROUND((AJ2*Regeln!$B$3)*100,7),0)/100)</f>
        <v/>
      </c>
    </row>
    <row r="3">
      <c r="A3" s="2" t="inlineStr">
        <is>
          <t>R02</t>
        </is>
      </c>
      <c r="B3" s="2" t="inlineStr">
        <is>
          <t>A-01</t>
        </is>
      </c>
      <c r="C3" s="2" t="inlineStr">
        <is>
          <t>Gaeste-WC</t>
        </is>
      </c>
      <c r="D3" s="2" t="n">
        <v>1.2</v>
      </c>
      <c r="E3" s="2" t="n">
        <v>1</v>
      </c>
      <c r="F3" s="2" t="n">
        <v>1.2</v>
      </c>
      <c r="G3" s="2" t="n">
        <v>1</v>
      </c>
      <c r="H3" s="2" t="n">
        <v>0</v>
      </c>
      <c r="I3" s="2" t="n">
        <v>0</v>
      </c>
      <c r="J3" s="2" t="n">
        <v>0</v>
      </c>
      <c r="K3" s="2" t="n">
        <v>0.75</v>
      </c>
      <c r="L3" s="2" t="n">
        <v>1.2</v>
      </c>
      <c r="M3" s="2" t="n">
        <v>0</v>
      </c>
      <c r="N3" s="2" t="n">
        <v>0</v>
      </c>
      <c r="O3" s="2" t="n">
        <v>0</v>
      </c>
      <c r="P3" s="2" t="n">
        <v>0</v>
      </c>
      <c r="Q3" s="2" t="inlineStr">
        <is>
          <t>Gerade</t>
        </is>
      </c>
      <c r="R3" s="2" t="inlineStr">
        <is>
          <t>20x20</t>
        </is>
      </c>
      <c r="S3" s="2" t="n">
        <v>3</v>
      </c>
      <c r="T3" s="4">
        <f>IF(A3="","",IF(I3&gt;0,D3*F3+D3*I3+2*(E3*F3-J3*(F3-I3)/2),2*(D3+E3)*F3))</f>
        <v/>
      </c>
      <c r="U3" s="4">
        <f>IF(A3="","",K3*L3+M3*N3+O3*P3)</f>
        <v/>
      </c>
      <c r="V3" s="4">
        <f>IF(A3="","",G3*D3*E3)</f>
        <v/>
      </c>
      <c r="W3" s="5">
        <f>IF(A3="","",IF(OR(D3&lt;=0,E3&lt;=0,MIN(F3,H3,I3,J3,K3,L3,M3,N3,O3,P3)&lt;0),"FEHLER: Masse",IF(OR(ISNA(MATCH(Q3,Regeln!$E$3:$E$6,0)),ISNA(MATCH(R3,Regeln!$I$3:$I$7,0)),ISNA(MATCH(S3,Regeln!$P$3:$P$5,0))),"FEHLER: Regel fehlt",IF(AND(I3&gt;0,OR(I3&gt;=F3,J3&lt;=0,J3&gt;E3)),"FEHLER: Schraege",IF(ROUND(U3-T3,9)&gt;0,"FEHLER: Oeffnungen &gt; Wand",IF(ROUND(H3-V3,9)&gt;0,"FEHLER: Abzug &gt; Boden",IF(ROUND(T3-U3+V3-H3,9)&lt;=0,"FEHLER: keine Flaeche","OK")))))))</f>
        <v/>
      </c>
      <c r="X3" s="6">
        <f>IF(A3="",0,IF(W3="OK",0,1))</f>
        <v/>
      </c>
      <c r="Y3" s="4">
        <f>IF(W3&lt;&gt;"OK","",ROUND(T3-U3+V3-H3,9))</f>
        <v/>
      </c>
      <c r="Z3" s="7">
        <f>IF(W3&lt;&gt;"OK","",VLOOKUP(Q3,Regeln!$E$3:$G$6,2,FALSE)+IF(I3&gt;0,Regeln!$B$8,0))</f>
        <v/>
      </c>
      <c r="AA3" s="4">
        <f>IF(W3&lt;&gt;"OK","",Y3*(1+Z3))</f>
        <v/>
      </c>
      <c r="AB3" s="6">
        <f>IF(W3&lt;&gt;"OK","",ROUNDUP(ROUND(AA3*VLOOKUP(R3,Regeln!$I$3:$N$7,2,FALSE),9),0))</f>
        <v/>
      </c>
      <c r="AC3" s="6">
        <f>IF(W3&lt;&gt;"OK","",ROUNDUP(ROUND(AB3/VLOOKUP(R3,Regeln!$I$3:$N$7,3,FALSE),9),0))</f>
        <v/>
      </c>
      <c r="AD3" s="8">
        <f>IF(W3&lt;&gt;"OK","",AC3*VLOOKUP(R3,Regeln!$I$3:$N$7,4,FALSE))</f>
        <v/>
      </c>
      <c r="AE3" s="6">
        <f>IF(W3&lt;&gt;"OK","",ROUNDUP(ROUND(Y3*VLOOKUP(R3,Regeln!$I$3:$N$7,5,FALSE)/Regeln!$B$9,9),0))</f>
        <v/>
      </c>
      <c r="AF3" s="8">
        <f>IF(W3&lt;&gt;"OK","",AE3*Regeln!$B$10)</f>
        <v/>
      </c>
      <c r="AG3" s="6">
        <f>IF(W3&lt;&gt;"OK","",ROUNDUP(ROUND(Y3*VLOOKUP(R3,Regeln!$I$3:$N$7,6,FALSE)/Regeln!$B$11,9),0))</f>
        <v/>
      </c>
      <c r="AH3" s="8">
        <f>IF(W3&lt;&gt;"OK","",AG3*Regeln!$B$12)</f>
        <v/>
      </c>
      <c r="AI3" s="8">
        <f>IF(W3&lt;&gt;"OK","",ROUND(ROUND((AD3+AF3+AH3)*100,7),0)/100)</f>
        <v/>
      </c>
      <c r="AJ3" s="4">
        <f>IF(W3&lt;&gt;"OK","",ROUND(ROUND((Y3*VLOOKUP(S3,Regeln!$P$3:$Q$5,2,FALSE)*VLOOKUP(Q3,Regeln!$E$3:$G$6,3,FALSE))*100,7),0)/100)</f>
        <v/>
      </c>
      <c r="AK3" s="8">
        <f>IF(W3&lt;&gt;"OK","",ROUND(ROUND((AJ3*Regeln!$B$3)*100,7),0)/100)</f>
        <v/>
      </c>
    </row>
    <row r="4">
      <c r="A4" s="2" t="inlineStr">
        <is>
          <t>R03</t>
        </is>
      </c>
      <c r="B4" s="2" t="inlineStr">
        <is>
          <t>A-02</t>
        </is>
      </c>
      <c r="C4" s="2" t="inlineStr">
        <is>
          <t>Dachbad</t>
        </is>
      </c>
      <c r="D4" s="2" t="n">
        <v>3.2</v>
      </c>
      <c r="E4" s="2" t="n">
        <v>2.6</v>
      </c>
      <c r="F4" s="2" t="n">
        <v>2.4</v>
      </c>
      <c r="G4" s="2" t="n">
        <v>1</v>
      </c>
      <c r="H4" s="2" t="n">
        <v>0</v>
      </c>
      <c r="I4" s="2" t="n">
        <v>1</v>
      </c>
      <c r="J4" s="2" t="n">
        <v>1.2</v>
      </c>
      <c r="K4" s="2" t="n">
        <v>0.8</v>
      </c>
      <c r="L4" s="2" t="n">
        <v>2</v>
      </c>
      <c r="M4" s="2" t="n">
        <v>0.78</v>
      </c>
      <c r="N4" s="2" t="n">
        <v>0.98</v>
      </c>
      <c r="O4" s="2" t="n">
        <v>0</v>
      </c>
      <c r="P4" s="2" t="n">
        <v>0</v>
      </c>
      <c r="Q4" s="2" t="inlineStr">
        <is>
          <t>Gerade</t>
        </is>
      </c>
      <c r="R4" s="2" t="inlineStr">
        <is>
          <t>30x60</t>
        </is>
      </c>
      <c r="S4" s="2" t="n">
        <v>3</v>
      </c>
      <c r="T4" s="4">
        <f>IF(A4="","",IF(I4&gt;0,D4*F4+D4*I4+2*(E4*F4-J4*(F4-I4)/2),2*(D4+E4)*F4))</f>
        <v/>
      </c>
      <c r="U4" s="4">
        <f>IF(A4="","",K4*L4+M4*N4+O4*P4)</f>
        <v/>
      </c>
      <c r="V4" s="4">
        <f>IF(A4="","",G4*D4*E4)</f>
        <v/>
      </c>
      <c r="W4" s="5">
        <f>IF(A4="","",IF(OR(D4&lt;=0,E4&lt;=0,MIN(F4,H4,I4,J4,K4,L4,M4,N4,O4,P4)&lt;0),"FEHLER: Masse",IF(OR(ISNA(MATCH(Q4,Regeln!$E$3:$E$6,0)),ISNA(MATCH(R4,Regeln!$I$3:$I$7,0)),ISNA(MATCH(S4,Regeln!$P$3:$P$5,0))),"FEHLER: Regel fehlt",IF(AND(I4&gt;0,OR(I4&gt;=F4,J4&lt;=0,J4&gt;E4)),"FEHLER: Schraege",IF(ROUND(U4-T4,9)&gt;0,"FEHLER: Oeffnungen &gt; Wand",IF(ROUND(H4-V4,9)&gt;0,"FEHLER: Abzug &gt; Boden",IF(ROUND(T4-U4+V4-H4,9)&lt;=0,"FEHLER: keine Flaeche","OK")))))))</f>
        <v/>
      </c>
      <c r="X4" s="6">
        <f>IF(A4="",0,IF(W4="OK",0,1))</f>
        <v/>
      </c>
      <c r="Y4" s="4">
        <f>IF(W4&lt;&gt;"OK","",ROUND(T4-U4+V4-H4,9))</f>
        <v/>
      </c>
      <c r="Z4" s="7">
        <f>IF(W4&lt;&gt;"OK","",VLOOKUP(Q4,Regeln!$E$3:$G$6,2,FALSE)+IF(I4&gt;0,Regeln!$B$8,0))</f>
        <v/>
      </c>
      <c r="AA4" s="4">
        <f>IF(W4&lt;&gt;"OK","",Y4*(1+Z4))</f>
        <v/>
      </c>
      <c r="AB4" s="6">
        <f>IF(W4&lt;&gt;"OK","",ROUNDUP(ROUND(AA4*VLOOKUP(R4,Regeln!$I$3:$N$7,2,FALSE),9),0))</f>
        <v/>
      </c>
      <c r="AC4" s="6">
        <f>IF(W4&lt;&gt;"OK","",ROUNDUP(ROUND(AB4/VLOOKUP(R4,Regeln!$I$3:$N$7,3,FALSE),9),0))</f>
        <v/>
      </c>
      <c r="AD4" s="8">
        <f>IF(W4&lt;&gt;"OK","",AC4*VLOOKUP(R4,Regeln!$I$3:$N$7,4,FALSE))</f>
        <v/>
      </c>
      <c r="AE4" s="6">
        <f>IF(W4&lt;&gt;"OK","",ROUNDUP(ROUND(Y4*VLOOKUP(R4,Regeln!$I$3:$N$7,5,FALSE)/Regeln!$B$9,9),0))</f>
        <v/>
      </c>
      <c r="AF4" s="8">
        <f>IF(W4&lt;&gt;"OK","",AE4*Regeln!$B$10)</f>
        <v/>
      </c>
      <c r="AG4" s="6">
        <f>IF(W4&lt;&gt;"OK","",ROUNDUP(ROUND(Y4*VLOOKUP(R4,Regeln!$I$3:$N$7,6,FALSE)/Regeln!$B$11,9),0))</f>
        <v/>
      </c>
      <c r="AH4" s="8">
        <f>IF(W4&lt;&gt;"OK","",AG4*Regeln!$B$12)</f>
        <v/>
      </c>
      <c r="AI4" s="8">
        <f>IF(W4&lt;&gt;"OK","",ROUND(ROUND((AD4+AF4+AH4)*100,7),0)/100)</f>
        <v/>
      </c>
      <c r="AJ4" s="4">
        <f>IF(W4&lt;&gt;"OK","",ROUND(ROUND((Y4*VLOOKUP(S4,Regeln!$P$3:$Q$5,2,FALSE)*VLOOKUP(Q4,Regeln!$E$3:$G$6,3,FALSE))*100,7),0)/100)</f>
        <v/>
      </c>
      <c r="AK4" s="8">
        <f>IF(W4&lt;&gt;"OK","",ROUND(ROUND((AJ4*Regeln!$B$3)*100,7),0)/100)</f>
        <v/>
      </c>
    </row>
    <row r="5">
      <c r="A5" s="2" t="inlineStr">
        <is>
          <t>R04</t>
        </is>
      </c>
      <c r="B5" s="2" t="inlineStr">
        <is>
          <t>A-02</t>
        </is>
      </c>
      <c r="C5" s="2" t="inlineStr">
        <is>
          <t>Dachdusche</t>
        </is>
      </c>
      <c r="D5" s="2" t="n">
        <v>1.6</v>
      </c>
      <c r="E5" s="2" t="n">
        <v>1.4</v>
      </c>
      <c r="F5" s="2" t="n">
        <v>2.2</v>
      </c>
      <c r="G5" s="2" t="n">
        <v>0</v>
      </c>
      <c r="H5" s="2" t="n">
        <v>0</v>
      </c>
      <c r="I5" s="2" t="n">
        <v>0.9</v>
      </c>
      <c r="J5" s="2" t="n">
        <v>0.8</v>
      </c>
      <c r="K5" s="2" t="n">
        <v>0</v>
      </c>
      <c r="L5" s="2" t="n">
        <v>0</v>
      </c>
      <c r="M5" s="2" t="n">
        <v>0</v>
      </c>
      <c r="N5" s="2" t="n">
        <v>0</v>
      </c>
      <c r="O5" s="2" t="n">
        <v>0</v>
      </c>
      <c r="P5" s="2" t="n">
        <v>0</v>
      </c>
      <c r="Q5" s="2" t="inlineStr">
        <is>
          <t>Diagonal</t>
        </is>
      </c>
      <c r="R5" s="2" t="inlineStr">
        <is>
          <t>30x30</t>
        </is>
      </c>
      <c r="S5" s="2" t="n">
        <v>3</v>
      </c>
      <c r="T5" s="4">
        <f>IF(A5="","",IF(I5&gt;0,D5*F5+D5*I5+2*(E5*F5-J5*(F5-I5)/2),2*(D5+E5)*F5))</f>
        <v/>
      </c>
      <c r="U5" s="4">
        <f>IF(A5="","",K5*L5+M5*N5+O5*P5)</f>
        <v/>
      </c>
      <c r="V5" s="4">
        <f>IF(A5="","",G5*D5*E5)</f>
        <v/>
      </c>
      <c r="W5" s="5">
        <f>IF(A5="","",IF(OR(D5&lt;=0,E5&lt;=0,MIN(F5,H5,I5,J5,K5,L5,M5,N5,O5,P5)&lt;0),"FEHLER: Masse",IF(OR(ISNA(MATCH(Q5,Regeln!$E$3:$E$6,0)),ISNA(MATCH(R5,Regeln!$I$3:$I$7,0)),ISNA(MATCH(S5,Regeln!$P$3:$P$5,0))),"FEHLER: Regel fehlt",IF(AND(I5&gt;0,OR(I5&gt;=F5,J5&lt;=0,J5&gt;E5)),"FEHLER: Schraege",IF(ROUND(U5-T5,9)&gt;0,"FEHLER: Oeffnungen &gt; Wand",IF(ROUND(H5-V5,9)&gt;0,"FEHLER: Abzug &gt; Boden",IF(ROUND(T5-U5+V5-H5,9)&lt;=0,"FEHLER: keine Flaeche","OK")))))))</f>
        <v/>
      </c>
      <c r="X5" s="6">
        <f>IF(A5="",0,IF(W5="OK",0,1))</f>
        <v/>
      </c>
      <c r="Y5" s="4">
        <f>IF(W5&lt;&gt;"OK","",ROUND(T5-U5+V5-H5,9))</f>
        <v/>
      </c>
      <c r="Z5" s="7">
        <f>IF(W5&lt;&gt;"OK","",VLOOKUP(Q5,Regeln!$E$3:$G$6,2,FALSE)+IF(I5&gt;0,Regeln!$B$8,0))</f>
        <v/>
      </c>
      <c r="AA5" s="4">
        <f>IF(W5&lt;&gt;"OK","",Y5*(1+Z5))</f>
        <v/>
      </c>
      <c r="AB5" s="6">
        <f>IF(W5&lt;&gt;"OK","",ROUNDUP(ROUND(AA5*VLOOKUP(R5,Regeln!$I$3:$N$7,2,FALSE),9),0))</f>
        <v/>
      </c>
      <c r="AC5" s="6">
        <f>IF(W5&lt;&gt;"OK","",ROUNDUP(ROUND(AB5/VLOOKUP(R5,Regeln!$I$3:$N$7,3,FALSE),9),0))</f>
        <v/>
      </c>
      <c r="AD5" s="8">
        <f>IF(W5&lt;&gt;"OK","",AC5*VLOOKUP(R5,Regeln!$I$3:$N$7,4,FALSE))</f>
        <v/>
      </c>
      <c r="AE5" s="6">
        <f>IF(W5&lt;&gt;"OK","",ROUNDUP(ROUND(Y5*VLOOKUP(R5,Regeln!$I$3:$N$7,5,FALSE)/Regeln!$B$9,9),0))</f>
        <v/>
      </c>
      <c r="AF5" s="8">
        <f>IF(W5&lt;&gt;"OK","",AE5*Regeln!$B$10)</f>
        <v/>
      </c>
      <c r="AG5" s="6">
        <f>IF(W5&lt;&gt;"OK","",ROUNDUP(ROUND(Y5*VLOOKUP(R5,Regeln!$I$3:$N$7,6,FALSE)/Regeln!$B$11,9),0))</f>
        <v/>
      </c>
      <c r="AH5" s="8">
        <f>IF(W5&lt;&gt;"OK","",AG5*Regeln!$B$12)</f>
        <v/>
      </c>
      <c r="AI5" s="8">
        <f>IF(W5&lt;&gt;"OK","",ROUND(ROUND((AD5+AF5+AH5)*100,7),0)/100)</f>
        <v/>
      </c>
      <c r="AJ5" s="4">
        <f>IF(W5&lt;&gt;"OK","",ROUND(ROUND((Y5*VLOOKUP(S5,Regeln!$P$3:$Q$5,2,FALSE)*VLOOKUP(Q5,Regeln!$E$3:$G$6,3,FALSE))*100,7),0)/100)</f>
        <v/>
      </c>
      <c r="AK5" s="8">
        <f>IF(W5&lt;&gt;"OK","",ROUND(ROUND((AJ5*Regeln!$B$3)*100,7),0)/100)</f>
        <v/>
      </c>
    </row>
    <row r="6">
      <c r="A6" s="2" t="inlineStr">
        <is>
          <t>R05</t>
        </is>
      </c>
      <c r="B6" s="2" t="inlineStr">
        <is>
          <t>A-03</t>
        </is>
      </c>
      <c r="C6" s="2" t="inlineStr">
        <is>
          <t>Oeffnung groesser als Wand</t>
        </is>
      </c>
      <c r="D6" s="2" t="n">
        <v>1</v>
      </c>
      <c r="E6" s="2" t="n">
        <v>1</v>
      </c>
      <c r="F6" s="2" t="n">
        <v>0.3</v>
      </c>
      <c r="G6" s="2" t="n">
        <v>0</v>
      </c>
      <c r="H6" s="2" t="n">
        <v>0</v>
      </c>
      <c r="I6" s="2" t="n">
        <v>0</v>
      </c>
      <c r="J6" s="2" t="n">
        <v>0</v>
      </c>
      <c r="K6" s="2" t="n">
        <v>0.9</v>
      </c>
      <c r="L6" s="2" t="n">
        <v>2</v>
      </c>
      <c r="M6" s="2" t="n">
        <v>0</v>
      </c>
      <c r="N6" s="2" t="n">
        <v>0</v>
      </c>
      <c r="O6" s="2" t="n">
        <v>0</v>
      </c>
      <c r="P6" s="2" t="n">
        <v>0</v>
      </c>
      <c r="Q6" s="2" t="inlineStr">
        <is>
          <t>Gerade</t>
        </is>
      </c>
      <c r="R6" s="2" t="inlineStr">
        <is>
          <t>30x60</t>
        </is>
      </c>
      <c r="S6" s="2" t="n">
        <v>2</v>
      </c>
      <c r="T6" s="4">
        <f>IF(A6="","",IF(I6&gt;0,D6*F6+D6*I6+2*(E6*F6-J6*(F6-I6)/2),2*(D6+E6)*F6))</f>
        <v/>
      </c>
      <c r="U6" s="4">
        <f>IF(A6="","",K6*L6+M6*N6+O6*P6)</f>
        <v/>
      </c>
      <c r="V6" s="4">
        <f>IF(A6="","",G6*D6*E6)</f>
        <v/>
      </c>
      <c r="W6" s="5">
        <f>IF(A6="","",IF(OR(D6&lt;=0,E6&lt;=0,MIN(F6,H6,I6,J6,K6,L6,M6,N6,O6,P6)&lt;0),"FEHLER: Masse",IF(OR(ISNA(MATCH(Q6,Regeln!$E$3:$E$6,0)),ISNA(MATCH(R6,Regeln!$I$3:$I$7,0)),ISNA(MATCH(S6,Regeln!$P$3:$P$5,0))),"FEHLER: Regel fehlt",IF(AND(I6&gt;0,OR(I6&gt;=F6,J6&lt;=0,J6&gt;E6)),"FEHLER: Schraege",IF(ROUND(U6-T6,9)&gt;0,"FEHLER: Oeffnungen &gt; Wand",IF(ROUND(H6-V6,9)&gt;0,"FEHLER: Abzug &gt; Boden",IF(ROUND(T6-U6+V6-H6,9)&lt;=0,"FEHLER: keine Flaeche","OK")))))))</f>
        <v/>
      </c>
      <c r="X6" s="6">
        <f>IF(A6="",0,IF(W6="OK",0,1))</f>
        <v/>
      </c>
      <c r="Y6" s="4">
        <f>IF(W6&lt;&gt;"OK","",ROUND(T6-U6+V6-H6,9))</f>
        <v/>
      </c>
      <c r="Z6" s="7">
        <f>IF(W6&lt;&gt;"OK","",VLOOKUP(Q6,Regeln!$E$3:$G$6,2,FALSE)+IF(I6&gt;0,Regeln!$B$8,0))</f>
        <v/>
      </c>
      <c r="AA6" s="4">
        <f>IF(W6&lt;&gt;"OK","",Y6*(1+Z6))</f>
        <v/>
      </c>
      <c r="AB6" s="6">
        <f>IF(W6&lt;&gt;"OK","",ROUNDUP(ROUND(AA6*VLOOKUP(R6,Regeln!$I$3:$N$7,2,FALSE),9),0))</f>
        <v/>
      </c>
      <c r="AC6" s="6">
        <f>IF(W6&lt;&gt;"OK","",ROUNDUP(ROUND(AB6/VLOOKUP(R6,Regeln!$I$3:$N$7,3,FALSE),9),0))</f>
        <v/>
      </c>
      <c r="AD6" s="8">
        <f>IF(W6&lt;&gt;"OK","",AC6*VLOOKUP(R6,Regeln!$I$3:$N$7,4,FALSE))</f>
        <v/>
      </c>
      <c r="AE6" s="6">
        <f>IF(W6&lt;&gt;"OK","",ROUNDUP(ROUND(Y6*VLOOKUP(R6,Regeln!$I$3:$N$7,5,FALSE)/Regeln!$B$9,9),0))</f>
        <v/>
      </c>
      <c r="AF6" s="8">
        <f>IF(W6&lt;&gt;"OK","",AE6*Regeln!$B$10)</f>
        <v/>
      </c>
      <c r="AG6" s="6">
        <f>IF(W6&lt;&gt;"OK","",ROUNDUP(ROUND(Y6*VLOOKUP(R6,Regeln!$I$3:$N$7,6,FALSE)/Regeln!$B$11,9),0))</f>
        <v/>
      </c>
      <c r="AH6" s="8">
        <f>IF(W6&lt;&gt;"OK","",AG6*Regeln!$B$12)</f>
        <v/>
      </c>
      <c r="AI6" s="8">
        <f>IF(W6&lt;&gt;"OK","",ROUND(ROUND((AD6+AF6+AH6)*100,7),0)/100)</f>
        <v/>
      </c>
      <c r="AJ6" s="4">
        <f>IF(W6&lt;&gt;"OK","",ROUND(ROUND((Y6*VLOOKUP(S6,Regeln!$P$3:$Q$5,2,FALSE)*VLOOKUP(Q6,Regeln!$E$3:$G$6,3,FALSE))*100,7),0)/100)</f>
        <v/>
      </c>
      <c r="AK6" s="8">
        <f>IF(W6&lt;&gt;"OK","",ROUND(ROUND((AJ6*Regeln!$B$3)*100,7),0)/100)</f>
        <v/>
      </c>
    </row>
    <row r="7">
      <c r="A7" s="2" t="inlineStr">
        <is>
          <t>R06</t>
        </is>
      </c>
      <c r="B7" s="2" t="inlineStr">
        <is>
          <t>A-04</t>
        </is>
      </c>
      <c r="C7" s="2" t="inlineStr">
        <is>
          <t>Aussparung groesser als Boden</t>
        </is>
      </c>
      <c r="D7" s="2" t="n">
        <v>1</v>
      </c>
      <c r="E7" s="2" t="n">
        <v>0.9</v>
      </c>
      <c r="F7" s="2" t="n">
        <v>0</v>
      </c>
      <c r="G7" s="2" t="n">
        <v>1</v>
      </c>
      <c r="H7" s="2" t="n">
        <v>1.2</v>
      </c>
      <c r="I7" s="2" t="n">
        <v>0</v>
      </c>
      <c r="J7" s="2" t="n">
        <v>0</v>
      </c>
      <c r="K7" s="2" t="n">
        <v>0</v>
      </c>
      <c r="L7" s="2" t="n">
        <v>0</v>
      </c>
      <c r="M7" s="2" t="n">
        <v>0</v>
      </c>
      <c r="N7" s="2" t="n">
        <v>0</v>
      </c>
      <c r="O7" s="2" t="n">
        <v>0</v>
      </c>
      <c r="P7" s="2" t="n">
        <v>0</v>
      </c>
      <c r="Q7" s="2" t="inlineStr">
        <is>
          <t>Gerade</t>
        </is>
      </c>
      <c r="R7" s="2" t="inlineStr">
        <is>
          <t>30x60</t>
        </is>
      </c>
      <c r="S7" s="2" t="n">
        <v>2</v>
      </c>
      <c r="T7" s="4">
        <f>IF(A7="","",IF(I7&gt;0,D7*F7+D7*I7+2*(E7*F7-J7*(F7-I7)/2),2*(D7+E7)*F7))</f>
        <v/>
      </c>
      <c r="U7" s="4">
        <f>IF(A7="","",K7*L7+M7*N7+O7*P7)</f>
        <v/>
      </c>
      <c r="V7" s="4">
        <f>IF(A7="","",G7*D7*E7)</f>
        <v/>
      </c>
      <c r="W7" s="5">
        <f>IF(A7="","",IF(OR(D7&lt;=0,E7&lt;=0,MIN(F7,H7,I7,J7,K7,L7,M7,N7,O7,P7)&lt;0),"FEHLER: Masse",IF(OR(ISNA(MATCH(Q7,Regeln!$E$3:$E$6,0)),ISNA(MATCH(R7,Regeln!$I$3:$I$7,0)),ISNA(MATCH(S7,Regeln!$P$3:$P$5,0))),"FEHLER: Regel fehlt",IF(AND(I7&gt;0,OR(I7&gt;=F7,J7&lt;=0,J7&gt;E7)),"FEHLER: Schraege",IF(ROUND(U7-T7,9)&gt;0,"FEHLER: Oeffnungen &gt; Wand",IF(ROUND(H7-V7,9)&gt;0,"FEHLER: Abzug &gt; Boden",IF(ROUND(T7-U7+V7-H7,9)&lt;=0,"FEHLER: keine Flaeche","OK")))))))</f>
        <v/>
      </c>
      <c r="X7" s="6">
        <f>IF(A7="",0,IF(W7="OK",0,1))</f>
        <v/>
      </c>
      <c r="Y7" s="4">
        <f>IF(W7&lt;&gt;"OK","",ROUND(T7-U7+V7-H7,9))</f>
        <v/>
      </c>
      <c r="Z7" s="7">
        <f>IF(W7&lt;&gt;"OK","",VLOOKUP(Q7,Regeln!$E$3:$G$6,2,FALSE)+IF(I7&gt;0,Regeln!$B$8,0))</f>
        <v/>
      </c>
      <c r="AA7" s="4">
        <f>IF(W7&lt;&gt;"OK","",Y7*(1+Z7))</f>
        <v/>
      </c>
      <c r="AB7" s="6">
        <f>IF(W7&lt;&gt;"OK","",ROUNDUP(ROUND(AA7*VLOOKUP(R7,Regeln!$I$3:$N$7,2,FALSE),9),0))</f>
        <v/>
      </c>
      <c r="AC7" s="6">
        <f>IF(W7&lt;&gt;"OK","",ROUNDUP(ROUND(AB7/VLOOKUP(R7,Regeln!$I$3:$N$7,3,FALSE),9),0))</f>
        <v/>
      </c>
      <c r="AD7" s="8">
        <f>IF(W7&lt;&gt;"OK","",AC7*VLOOKUP(R7,Regeln!$I$3:$N$7,4,FALSE))</f>
        <v/>
      </c>
      <c r="AE7" s="6">
        <f>IF(W7&lt;&gt;"OK","",ROUNDUP(ROUND(Y7*VLOOKUP(R7,Regeln!$I$3:$N$7,5,FALSE)/Regeln!$B$9,9),0))</f>
        <v/>
      </c>
      <c r="AF7" s="8">
        <f>IF(W7&lt;&gt;"OK","",AE7*Regeln!$B$10)</f>
        <v/>
      </c>
      <c r="AG7" s="6">
        <f>IF(W7&lt;&gt;"OK","",ROUNDUP(ROUND(Y7*VLOOKUP(R7,Regeln!$I$3:$N$7,6,FALSE)/Regeln!$B$11,9),0))</f>
        <v/>
      </c>
      <c r="AH7" s="8">
        <f>IF(W7&lt;&gt;"OK","",AG7*Regeln!$B$12)</f>
        <v/>
      </c>
      <c r="AI7" s="8">
        <f>IF(W7&lt;&gt;"OK","",ROUND(ROUND((AD7+AF7+AH7)*100,7),0)/100)</f>
        <v/>
      </c>
      <c r="AJ7" s="4">
        <f>IF(W7&lt;&gt;"OK","",ROUND(ROUND((Y7*VLOOKUP(S7,Regeln!$P$3:$Q$5,2,FALSE)*VLOOKUP(Q7,Regeln!$E$3:$G$6,3,FALSE))*100,7),0)/100)</f>
        <v/>
      </c>
      <c r="AK7" s="8">
        <f>IF(W7&lt;&gt;"OK","",ROUND(ROUND((AJ7*Regeln!$B$3)*100,7),0)/100)</f>
        <v/>
      </c>
    </row>
    <row r="8">
      <c r="A8" s="2" t="inlineStr">
        <is>
          <t>R07</t>
        </is>
      </c>
      <c r="B8" s="2" t="inlineStr">
        <is>
          <t>A-05</t>
        </is>
      </c>
      <c r="C8" s="2" t="inlineStr">
        <is>
          <t>Kniestock hoeher als Fliesen</t>
        </is>
      </c>
      <c r="D8" s="2" t="n">
        <v>3</v>
      </c>
      <c r="E8" s="2" t="n">
        <v>2.5</v>
      </c>
      <c r="F8" s="2" t="n">
        <v>2.4</v>
      </c>
      <c r="G8" s="2" t="n">
        <v>1</v>
      </c>
      <c r="H8" s="2" t="n">
        <v>0</v>
      </c>
      <c r="I8" s="2" t="n">
        <v>2.5</v>
      </c>
      <c r="J8" s="2" t="n">
        <v>1</v>
      </c>
      <c r="K8" s="2" t="n">
        <v>0</v>
      </c>
      <c r="L8" s="2" t="n">
        <v>0</v>
      </c>
      <c r="M8" s="2" t="n">
        <v>0</v>
      </c>
      <c r="N8" s="2" t="n">
        <v>0</v>
      </c>
      <c r="O8" s="2" t="n">
        <v>0</v>
      </c>
      <c r="P8" s="2" t="n">
        <v>0</v>
      </c>
      <c r="Q8" s="2" t="inlineStr">
        <is>
          <t>Gerade</t>
        </is>
      </c>
      <c r="R8" s="2" t="inlineStr">
        <is>
          <t>30x60</t>
        </is>
      </c>
      <c r="S8" s="2" t="n">
        <v>2</v>
      </c>
      <c r="T8" s="4">
        <f>IF(A8="","",IF(I8&gt;0,D8*F8+D8*I8+2*(E8*F8-J8*(F8-I8)/2),2*(D8+E8)*F8))</f>
        <v/>
      </c>
      <c r="U8" s="4">
        <f>IF(A8="","",K8*L8+M8*N8+O8*P8)</f>
        <v/>
      </c>
      <c r="V8" s="4">
        <f>IF(A8="","",G8*D8*E8)</f>
        <v/>
      </c>
      <c r="W8" s="5">
        <f>IF(A8="","",IF(OR(D8&lt;=0,E8&lt;=0,MIN(F8,H8,I8,J8,K8,L8,M8,N8,O8,P8)&lt;0),"FEHLER: Masse",IF(OR(ISNA(MATCH(Q8,Regeln!$E$3:$E$6,0)),ISNA(MATCH(R8,Regeln!$I$3:$I$7,0)),ISNA(MATCH(S8,Regeln!$P$3:$P$5,0))),"FEHLER: Regel fehlt",IF(AND(I8&gt;0,OR(I8&gt;=F8,J8&lt;=0,J8&gt;E8)),"FEHLER: Schraege",IF(ROUND(U8-T8,9)&gt;0,"FEHLER: Oeffnungen &gt; Wand",IF(ROUND(H8-V8,9)&gt;0,"FEHLER: Abzug &gt; Boden",IF(ROUND(T8-U8+V8-H8,9)&lt;=0,"FEHLER: keine Flaeche","OK")))))))</f>
        <v/>
      </c>
      <c r="X8" s="6">
        <f>IF(A8="",0,IF(W8="OK",0,1))</f>
        <v/>
      </c>
      <c r="Y8" s="4">
        <f>IF(W8&lt;&gt;"OK","",ROUND(T8-U8+V8-H8,9))</f>
        <v/>
      </c>
      <c r="Z8" s="7">
        <f>IF(W8&lt;&gt;"OK","",VLOOKUP(Q8,Regeln!$E$3:$G$6,2,FALSE)+IF(I8&gt;0,Regeln!$B$8,0))</f>
        <v/>
      </c>
      <c r="AA8" s="4">
        <f>IF(W8&lt;&gt;"OK","",Y8*(1+Z8))</f>
        <v/>
      </c>
      <c r="AB8" s="6">
        <f>IF(W8&lt;&gt;"OK","",ROUNDUP(ROUND(AA8*VLOOKUP(R8,Regeln!$I$3:$N$7,2,FALSE),9),0))</f>
        <v/>
      </c>
      <c r="AC8" s="6">
        <f>IF(W8&lt;&gt;"OK","",ROUNDUP(ROUND(AB8/VLOOKUP(R8,Regeln!$I$3:$N$7,3,FALSE),9),0))</f>
        <v/>
      </c>
      <c r="AD8" s="8">
        <f>IF(W8&lt;&gt;"OK","",AC8*VLOOKUP(R8,Regeln!$I$3:$N$7,4,FALSE))</f>
        <v/>
      </c>
      <c r="AE8" s="6">
        <f>IF(W8&lt;&gt;"OK","",ROUNDUP(ROUND(Y8*VLOOKUP(R8,Regeln!$I$3:$N$7,5,FALSE)/Regeln!$B$9,9),0))</f>
        <v/>
      </c>
      <c r="AF8" s="8">
        <f>IF(W8&lt;&gt;"OK","",AE8*Regeln!$B$10)</f>
        <v/>
      </c>
      <c r="AG8" s="6">
        <f>IF(W8&lt;&gt;"OK","",ROUNDUP(ROUND(Y8*VLOOKUP(R8,Regeln!$I$3:$N$7,6,FALSE)/Regeln!$B$11,9),0))</f>
        <v/>
      </c>
      <c r="AH8" s="8">
        <f>IF(W8&lt;&gt;"OK","",AG8*Regeln!$B$12)</f>
        <v/>
      </c>
      <c r="AI8" s="8">
        <f>IF(W8&lt;&gt;"OK","",ROUND(ROUND((AD8+AF8+AH8)*100,7),0)/100)</f>
        <v/>
      </c>
      <c r="AJ8" s="4">
        <f>IF(W8&lt;&gt;"OK","",ROUND(ROUND((Y8*VLOOKUP(S8,Regeln!$P$3:$Q$5,2,FALSE)*VLOOKUP(Q8,Regeln!$E$3:$G$6,3,FALSE))*100,7),0)/100)</f>
        <v/>
      </c>
      <c r="AK8" s="8">
        <f>IF(W8&lt;&gt;"OK","",ROUND(ROUND((AJ8*Regeln!$B$3)*100,7),0)/100)</f>
        <v/>
      </c>
    </row>
    <row r="9">
      <c r="A9" s="2" t="inlineStr">
        <is>
          <t>R08</t>
        </is>
      </c>
      <c r="B9" s="2" t="inlineStr">
        <is>
          <t>A-06</t>
        </is>
      </c>
      <c r="C9" s="2" t="inlineStr">
        <is>
          <t>Format nicht in Regeln</t>
        </is>
      </c>
      <c r="D9" s="2" t="n">
        <v>2</v>
      </c>
      <c r="E9" s="2" t="n">
        <v>2</v>
      </c>
      <c r="F9" s="2" t="n">
        <v>0</v>
      </c>
      <c r="G9" s="2" t="n">
        <v>1</v>
      </c>
      <c r="H9" s="2" t="n">
        <v>0</v>
      </c>
      <c r="I9" s="2" t="n">
        <v>0</v>
      </c>
      <c r="J9" s="2" t="n">
        <v>0</v>
      </c>
      <c r="K9" s="2" t="n">
        <v>0</v>
      </c>
      <c r="L9" s="2" t="n">
        <v>0</v>
      </c>
      <c r="M9" s="2" t="n">
        <v>0</v>
      </c>
      <c r="N9" s="2" t="n">
        <v>0</v>
      </c>
      <c r="O9" s="2" t="n">
        <v>0</v>
      </c>
      <c r="P9" s="2" t="n">
        <v>0</v>
      </c>
      <c r="Q9" s="2" t="inlineStr">
        <is>
          <t>Gerade</t>
        </is>
      </c>
      <c r="R9" s="2" t="inlineStr">
        <is>
          <t>45x90</t>
        </is>
      </c>
      <c r="S9" s="2" t="n">
        <v>2</v>
      </c>
      <c r="T9" s="4">
        <f>IF(A9="","",IF(I9&gt;0,D9*F9+D9*I9+2*(E9*F9-J9*(F9-I9)/2),2*(D9+E9)*F9))</f>
        <v/>
      </c>
      <c r="U9" s="4">
        <f>IF(A9="","",K9*L9+M9*N9+O9*P9)</f>
        <v/>
      </c>
      <c r="V9" s="4">
        <f>IF(A9="","",G9*D9*E9)</f>
        <v/>
      </c>
      <c r="W9" s="5">
        <f>IF(A9="","",IF(OR(D9&lt;=0,E9&lt;=0,MIN(F9,H9,I9,J9,K9,L9,M9,N9,O9,P9)&lt;0),"FEHLER: Masse",IF(OR(ISNA(MATCH(Q9,Regeln!$E$3:$E$6,0)),ISNA(MATCH(R9,Regeln!$I$3:$I$7,0)),ISNA(MATCH(S9,Regeln!$P$3:$P$5,0))),"FEHLER: Regel fehlt",IF(AND(I9&gt;0,OR(I9&gt;=F9,J9&lt;=0,J9&gt;E9)),"FEHLER: Schraege",IF(ROUND(U9-T9,9)&gt;0,"FEHLER: Oeffnungen &gt; Wand",IF(ROUND(H9-V9,9)&gt;0,"FEHLER: Abzug &gt; Boden",IF(ROUND(T9-U9+V9-H9,9)&lt;=0,"FEHLER: keine Flaeche","OK")))))))</f>
        <v/>
      </c>
      <c r="X9" s="6">
        <f>IF(A9="",0,IF(W9="OK",0,1))</f>
        <v/>
      </c>
      <c r="Y9" s="4">
        <f>IF(W9&lt;&gt;"OK","",ROUND(T9-U9+V9-H9,9))</f>
        <v/>
      </c>
      <c r="Z9" s="7">
        <f>IF(W9&lt;&gt;"OK","",VLOOKUP(Q9,Regeln!$E$3:$G$6,2,FALSE)+IF(I9&gt;0,Regeln!$B$8,0))</f>
        <v/>
      </c>
      <c r="AA9" s="4">
        <f>IF(W9&lt;&gt;"OK","",Y9*(1+Z9))</f>
        <v/>
      </c>
      <c r="AB9" s="6">
        <f>IF(W9&lt;&gt;"OK","",ROUNDUP(ROUND(AA9*VLOOKUP(R9,Regeln!$I$3:$N$7,2,FALSE),9),0))</f>
        <v/>
      </c>
      <c r="AC9" s="6">
        <f>IF(W9&lt;&gt;"OK","",ROUNDUP(ROUND(AB9/VLOOKUP(R9,Regeln!$I$3:$N$7,3,FALSE),9),0))</f>
        <v/>
      </c>
      <c r="AD9" s="8">
        <f>IF(W9&lt;&gt;"OK","",AC9*VLOOKUP(R9,Regeln!$I$3:$N$7,4,FALSE))</f>
        <v/>
      </c>
      <c r="AE9" s="6">
        <f>IF(W9&lt;&gt;"OK","",ROUNDUP(ROUND(Y9*VLOOKUP(R9,Regeln!$I$3:$N$7,5,FALSE)/Regeln!$B$9,9),0))</f>
        <v/>
      </c>
      <c r="AF9" s="8">
        <f>IF(W9&lt;&gt;"OK","",AE9*Regeln!$B$10)</f>
        <v/>
      </c>
      <c r="AG9" s="6">
        <f>IF(W9&lt;&gt;"OK","",ROUNDUP(ROUND(Y9*VLOOKUP(R9,Regeln!$I$3:$N$7,6,FALSE)/Regeln!$B$11,9),0))</f>
        <v/>
      </c>
      <c r="AH9" s="8">
        <f>IF(W9&lt;&gt;"OK","",AG9*Regeln!$B$12)</f>
        <v/>
      </c>
      <c r="AI9" s="8">
        <f>IF(W9&lt;&gt;"OK","",ROUND(ROUND((AD9+AF9+AH9)*100,7),0)/100)</f>
        <v/>
      </c>
      <c r="AJ9" s="4">
        <f>IF(W9&lt;&gt;"OK","",ROUND(ROUND((Y9*VLOOKUP(S9,Regeln!$P$3:$Q$5,2,FALSE)*VLOOKUP(Q9,Regeln!$E$3:$G$6,3,FALSE))*100,7),0)/100)</f>
        <v/>
      </c>
      <c r="AK9" s="8">
        <f>IF(W9&lt;&gt;"OK","",ROUND(ROUND((AJ9*Regeln!$B$3)*100,7),0)/100)</f>
        <v/>
      </c>
    </row>
    <row r="10">
      <c r="A10" s="2" t="inlineStr">
        <is>
          <t>R09</t>
        </is>
      </c>
      <c r="B10" s="2" t="inlineStr">
        <is>
          <t>A-07</t>
        </is>
      </c>
      <c r="C10" s="2" t="inlineStr">
        <is>
          <t>Negative Breite</t>
        </is>
      </c>
      <c r="D10" s="2" t="n">
        <v>2</v>
      </c>
      <c r="E10" s="2" t="n">
        <v>-2</v>
      </c>
      <c r="F10" s="2" t="n">
        <v>0</v>
      </c>
      <c r="G10" s="2" t="n">
        <v>1</v>
      </c>
      <c r="H10" s="2" t="n">
        <v>0</v>
      </c>
      <c r="I10" s="2" t="n">
        <v>0</v>
      </c>
      <c r="J10" s="2" t="n">
        <v>0</v>
      </c>
      <c r="K10" s="2" t="n">
        <v>0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0</v>
      </c>
      <c r="Q10" s="2" t="inlineStr">
        <is>
          <t>Gerade</t>
        </is>
      </c>
      <c r="R10" s="2" t="inlineStr">
        <is>
          <t>30x60</t>
        </is>
      </c>
      <c r="S10" s="2" t="n">
        <v>2</v>
      </c>
      <c r="T10" s="4">
        <f>IF(A10="","",IF(I10&gt;0,D10*F10+D10*I10+2*(E10*F10-J10*(F10-I10)/2),2*(D10+E10)*F10))</f>
        <v/>
      </c>
      <c r="U10" s="4">
        <f>IF(A10="","",K10*L10+M10*N10+O10*P10)</f>
        <v/>
      </c>
      <c r="V10" s="4">
        <f>IF(A10="","",G10*D10*E10)</f>
        <v/>
      </c>
      <c r="W10" s="5">
        <f>IF(A10="","",IF(OR(D10&lt;=0,E10&lt;=0,MIN(F10,H10,I10,J10,K10,L10,M10,N10,O10,P10)&lt;0),"FEHLER: Masse",IF(OR(ISNA(MATCH(Q10,Regeln!$E$3:$E$6,0)),ISNA(MATCH(R10,Regeln!$I$3:$I$7,0)),ISNA(MATCH(S10,Regeln!$P$3:$P$5,0))),"FEHLER: Regel fehlt",IF(AND(I10&gt;0,OR(I10&gt;=F10,J10&lt;=0,J10&gt;E10)),"FEHLER: Schraege",IF(ROUND(U10-T10,9)&gt;0,"FEHLER: Oeffnungen &gt; Wand",IF(ROUND(H10-V10,9)&gt;0,"FEHLER: Abzug &gt; Boden",IF(ROUND(T10-U10+V10-H10,9)&lt;=0,"FEHLER: keine Flaeche","OK")))))))</f>
        <v/>
      </c>
      <c r="X10" s="6">
        <f>IF(A10="",0,IF(W10="OK",0,1))</f>
        <v/>
      </c>
      <c r="Y10" s="4">
        <f>IF(W10&lt;&gt;"OK","",ROUND(T10-U10+V10-H10,9))</f>
        <v/>
      </c>
      <c r="Z10" s="7">
        <f>IF(W10&lt;&gt;"OK","",VLOOKUP(Q10,Regeln!$E$3:$G$6,2,FALSE)+IF(I10&gt;0,Regeln!$B$8,0))</f>
        <v/>
      </c>
      <c r="AA10" s="4">
        <f>IF(W10&lt;&gt;"OK","",Y10*(1+Z10))</f>
        <v/>
      </c>
      <c r="AB10" s="6">
        <f>IF(W10&lt;&gt;"OK","",ROUNDUP(ROUND(AA10*VLOOKUP(R10,Regeln!$I$3:$N$7,2,FALSE),9),0))</f>
        <v/>
      </c>
      <c r="AC10" s="6">
        <f>IF(W10&lt;&gt;"OK","",ROUNDUP(ROUND(AB10/VLOOKUP(R10,Regeln!$I$3:$N$7,3,FALSE),9),0))</f>
        <v/>
      </c>
      <c r="AD10" s="8">
        <f>IF(W10&lt;&gt;"OK","",AC10*VLOOKUP(R10,Regeln!$I$3:$N$7,4,FALSE))</f>
        <v/>
      </c>
      <c r="AE10" s="6">
        <f>IF(W10&lt;&gt;"OK","",ROUNDUP(ROUND(Y10*VLOOKUP(R10,Regeln!$I$3:$N$7,5,FALSE)/Regeln!$B$9,9),0))</f>
        <v/>
      </c>
      <c r="AF10" s="8">
        <f>IF(W10&lt;&gt;"OK","",AE10*Regeln!$B$10)</f>
        <v/>
      </c>
      <c r="AG10" s="6">
        <f>IF(W10&lt;&gt;"OK","",ROUNDUP(ROUND(Y10*VLOOKUP(R10,Regeln!$I$3:$N$7,6,FALSE)/Regeln!$B$11,9),0))</f>
        <v/>
      </c>
      <c r="AH10" s="8">
        <f>IF(W10&lt;&gt;"OK","",AG10*Regeln!$B$12)</f>
        <v/>
      </c>
      <c r="AI10" s="8">
        <f>IF(W10&lt;&gt;"OK","",ROUND(ROUND((AD10+AF10+AH10)*100,7),0)/100)</f>
        <v/>
      </c>
      <c r="AJ10" s="4">
        <f>IF(W10&lt;&gt;"OK","",ROUND(ROUND((Y10*VLOOKUP(S10,Regeln!$P$3:$Q$5,2,FALSE)*VLOOKUP(Q10,Regeln!$E$3:$G$6,3,FALSE))*100,7),0)/100)</f>
        <v/>
      </c>
      <c r="AK10" s="8">
        <f>IF(W10&lt;&gt;"OK","",ROUND(ROUND((AJ10*Regeln!$B$3)*100,7),0)/100)</f>
        <v/>
      </c>
    </row>
    <row r="11">
      <c r="A11" s="2" t="inlineStr">
        <is>
          <t>R10</t>
        </is>
      </c>
      <c r="B11" s="2" t="inlineStr">
        <is>
          <t>A-08</t>
        </is>
      </c>
      <c r="C11" s="2" t="inlineStr">
        <is>
          <t>Weder Wand noch Boden</t>
        </is>
      </c>
      <c r="D11" s="2" t="n">
        <v>2</v>
      </c>
      <c r="E11" s="2" t="n">
        <v>1.5</v>
      </c>
      <c r="F11" s="2" t="n">
        <v>0</v>
      </c>
      <c r="G11" s="2" t="n">
        <v>0</v>
      </c>
      <c r="H11" s="2" t="n">
        <v>0</v>
      </c>
      <c r="I11" s="2" t="n">
        <v>0</v>
      </c>
      <c r="J11" s="2" t="n">
        <v>0</v>
      </c>
      <c r="K11" s="2" t="n">
        <v>0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0</v>
      </c>
      <c r="Q11" s="2" t="inlineStr">
        <is>
          <t>Gerade</t>
        </is>
      </c>
      <c r="R11" s="2" t="inlineStr">
        <is>
          <t>30x60</t>
        </is>
      </c>
      <c r="S11" s="2" t="n">
        <v>2</v>
      </c>
      <c r="T11" s="4">
        <f>IF(A11="","",IF(I11&gt;0,D11*F11+D11*I11+2*(E11*F11-J11*(F11-I11)/2),2*(D11+E11)*F11))</f>
        <v/>
      </c>
      <c r="U11" s="4">
        <f>IF(A11="","",K11*L11+M11*N11+O11*P11)</f>
        <v/>
      </c>
      <c r="V11" s="4">
        <f>IF(A11="","",G11*D11*E11)</f>
        <v/>
      </c>
      <c r="W11" s="5">
        <f>IF(A11="","",IF(OR(D11&lt;=0,E11&lt;=0,MIN(F11,H11,I11,J11,K11,L11,M11,N11,O11,P11)&lt;0),"FEHLER: Masse",IF(OR(ISNA(MATCH(Q11,Regeln!$E$3:$E$6,0)),ISNA(MATCH(R11,Regeln!$I$3:$I$7,0)),ISNA(MATCH(S11,Regeln!$P$3:$P$5,0))),"FEHLER: Regel fehlt",IF(AND(I11&gt;0,OR(I11&gt;=F11,J11&lt;=0,J11&gt;E11)),"FEHLER: Schraege",IF(ROUND(U11-T11,9)&gt;0,"FEHLER: Oeffnungen &gt; Wand",IF(ROUND(H11-V11,9)&gt;0,"FEHLER: Abzug &gt; Boden",IF(ROUND(T11-U11+V11-H11,9)&lt;=0,"FEHLER: keine Flaeche","OK")))))))</f>
        <v/>
      </c>
      <c r="X11" s="6">
        <f>IF(A11="",0,IF(W11="OK",0,1))</f>
        <v/>
      </c>
      <c r="Y11" s="4">
        <f>IF(W11&lt;&gt;"OK","",ROUND(T11-U11+V11-H11,9))</f>
        <v/>
      </c>
      <c r="Z11" s="7">
        <f>IF(W11&lt;&gt;"OK","",VLOOKUP(Q11,Regeln!$E$3:$G$6,2,FALSE)+IF(I11&gt;0,Regeln!$B$8,0))</f>
        <v/>
      </c>
      <c r="AA11" s="4">
        <f>IF(W11&lt;&gt;"OK","",Y11*(1+Z11))</f>
        <v/>
      </c>
      <c r="AB11" s="6">
        <f>IF(W11&lt;&gt;"OK","",ROUNDUP(ROUND(AA11*VLOOKUP(R11,Regeln!$I$3:$N$7,2,FALSE),9),0))</f>
        <v/>
      </c>
      <c r="AC11" s="6">
        <f>IF(W11&lt;&gt;"OK","",ROUNDUP(ROUND(AB11/VLOOKUP(R11,Regeln!$I$3:$N$7,3,FALSE),9),0))</f>
        <v/>
      </c>
      <c r="AD11" s="8">
        <f>IF(W11&lt;&gt;"OK","",AC11*VLOOKUP(R11,Regeln!$I$3:$N$7,4,FALSE))</f>
        <v/>
      </c>
      <c r="AE11" s="6">
        <f>IF(W11&lt;&gt;"OK","",ROUNDUP(ROUND(Y11*VLOOKUP(R11,Regeln!$I$3:$N$7,5,FALSE)/Regeln!$B$9,9),0))</f>
        <v/>
      </c>
      <c r="AF11" s="8">
        <f>IF(W11&lt;&gt;"OK","",AE11*Regeln!$B$10)</f>
        <v/>
      </c>
      <c r="AG11" s="6">
        <f>IF(W11&lt;&gt;"OK","",ROUNDUP(ROUND(Y11*VLOOKUP(R11,Regeln!$I$3:$N$7,6,FALSE)/Regeln!$B$11,9),0))</f>
        <v/>
      </c>
      <c r="AH11" s="8">
        <f>IF(W11&lt;&gt;"OK","",AG11*Regeln!$B$12)</f>
        <v/>
      </c>
      <c r="AI11" s="8">
        <f>IF(W11&lt;&gt;"OK","",ROUND(ROUND((AD11+AF11+AH11)*100,7),0)/100)</f>
        <v/>
      </c>
      <c r="AJ11" s="4">
        <f>IF(W11&lt;&gt;"OK","",ROUND(ROUND((Y11*VLOOKUP(S11,Regeln!$P$3:$Q$5,2,FALSE)*VLOOKUP(Q11,Regeln!$E$3:$G$6,3,FALSE))*100,7),0)/100)</f>
        <v/>
      </c>
      <c r="AK11" s="8">
        <f>IF(W11&lt;&gt;"OK","",ROUND(ROUND((AJ11*Regeln!$B$3)*100,7),0)/100)</f>
        <v/>
      </c>
    </row>
    <row r="12">
      <c r="A12" s="2" t="inlineStr">
        <is>
          <t>R11</t>
        </is>
      </c>
      <c r="B12" s="2" t="inlineStr">
        <is>
          <t>A-09</t>
        </is>
      </c>
      <c r="C12" s="2" t="inlineStr">
        <is>
          <t>Oeffnungen genau gleich Wand</t>
        </is>
      </c>
      <c r="D12" s="2" t="n">
        <v>1</v>
      </c>
      <c r="E12" s="2" t="n">
        <v>1</v>
      </c>
      <c r="F12" s="2" t="n">
        <v>0.5</v>
      </c>
      <c r="G12" s="2" t="n">
        <v>1</v>
      </c>
      <c r="H12" s="2" t="n">
        <v>0</v>
      </c>
      <c r="I12" s="2" t="n">
        <v>0</v>
      </c>
      <c r="J12" s="2" t="n">
        <v>0</v>
      </c>
      <c r="K12" s="2" t="n">
        <v>1</v>
      </c>
      <c r="L12" s="2" t="n">
        <v>0.5</v>
      </c>
      <c r="M12" s="2" t="n">
        <v>1</v>
      </c>
      <c r="N12" s="2" t="n">
        <v>0.5</v>
      </c>
      <c r="O12" s="2" t="n">
        <v>0</v>
      </c>
      <c r="P12" s="2" t="n">
        <v>0</v>
      </c>
      <c r="Q12" s="2" t="inlineStr">
        <is>
          <t>Gerade</t>
        </is>
      </c>
      <c r="R12" s="2" t="inlineStr">
        <is>
          <t>20x20</t>
        </is>
      </c>
      <c r="S12" s="2" t="n">
        <v>2</v>
      </c>
      <c r="T12" s="4">
        <f>IF(A12="","",IF(I12&gt;0,D12*F12+D12*I12+2*(E12*F12-J12*(F12-I12)/2),2*(D12+E12)*F12))</f>
        <v/>
      </c>
      <c r="U12" s="4">
        <f>IF(A12="","",K12*L12+M12*N12+O12*P12)</f>
        <v/>
      </c>
      <c r="V12" s="4">
        <f>IF(A12="","",G12*D12*E12)</f>
        <v/>
      </c>
      <c r="W12" s="5">
        <f>IF(A12="","",IF(OR(D12&lt;=0,E12&lt;=0,MIN(F12,H12,I12,J12,K12,L12,M12,N12,O12,P12)&lt;0),"FEHLER: Masse",IF(OR(ISNA(MATCH(Q12,Regeln!$E$3:$E$6,0)),ISNA(MATCH(R12,Regeln!$I$3:$I$7,0)),ISNA(MATCH(S12,Regeln!$P$3:$P$5,0))),"FEHLER: Regel fehlt",IF(AND(I12&gt;0,OR(I12&gt;=F12,J12&lt;=0,J12&gt;E12)),"FEHLER: Schraege",IF(ROUND(U12-T12,9)&gt;0,"FEHLER: Oeffnungen &gt; Wand",IF(ROUND(H12-V12,9)&gt;0,"FEHLER: Abzug &gt; Boden",IF(ROUND(T12-U12+V12-H12,9)&lt;=0,"FEHLER: keine Flaeche","OK")))))))</f>
        <v/>
      </c>
      <c r="X12" s="6">
        <f>IF(A12="",0,IF(W12="OK",0,1))</f>
        <v/>
      </c>
      <c r="Y12" s="4">
        <f>IF(W12&lt;&gt;"OK","",ROUND(T12-U12+V12-H12,9))</f>
        <v/>
      </c>
      <c r="Z12" s="7">
        <f>IF(W12&lt;&gt;"OK","",VLOOKUP(Q12,Regeln!$E$3:$G$6,2,FALSE)+IF(I12&gt;0,Regeln!$B$8,0))</f>
        <v/>
      </c>
      <c r="AA12" s="4">
        <f>IF(W12&lt;&gt;"OK","",Y12*(1+Z12))</f>
        <v/>
      </c>
      <c r="AB12" s="6">
        <f>IF(W12&lt;&gt;"OK","",ROUNDUP(ROUND(AA12*VLOOKUP(R12,Regeln!$I$3:$N$7,2,FALSE),9),0))</f>
        <v/>
      </c>
      <c r="AC12" s="6">
        <f>IF(W12&lt;&gt;"OK","",ROUNDUP(ROUND(AB12/VLOOKUP(R12,Regeln!$I$3:$N$7,3,FALSE),9),0))</f>
        <v/>
      </c>
      <c r="AD12" s="8">
        <f>IF(W12&lt;&gt;"OK","",AC12*VLOOKUP(R12,Regeln!$I$3:$N$7,4,FALSE))</f>
        <v/>
      </c>
      <c r="AE12" s="6">
        <f>IF(W12&lt;&gt;"OK","",ROUNDUP(ROUND(Y12*VLOOKUP(R12,Regeln!$I$3:$N$7,5,FALSE)/Regeln!$B$9,9),0))</f>
        <v/>
      </c>
      <c r="AF12" s="8">
        <f>IF(W12&lt;&gt;"OK","",AE12*Regeln!$B$10)</f>
        <v/>
      </c>
      <c r="AG12" s="6">
        <f>IF(W12&lt;&gt;"OK","",ROUNDUP(ROUND(Y12*VLOOKUP(R12,Regeln!$I$3:$N$7,6,FALSE)/Regeln!$B$11,9),0))</f>
        <v/>
      </c>
      <c r="AH12" s="8">
        <f>IF(W12&lt;&gt;"OK","",AG12*Regeln!$B$12)</f>
        <v/>
      </c>
      <c r="AI12" s="8">
        <f>IF(W12&lt;&gt;"OK","",ROUND(ROUND((AD12+AF12+AH12)*100,7),0)/100)</f>
        <v/>
      </c>
      <c r="AJ12" s="4">
        <f>IF(W12&lt;&gt;"OK","",ROUND(ROUND((Y12*VLOOKUP(S12,Regeln!$P$3:$Q$5,2,FALSE)*VLOOKUP(Q12,Regeln!$E$3:$G$6,3,FALSE))*100,7),0)/100)</f>
        <v/>
      </c>
      <c r="AK12" s="8">
        <f>IF(W12&lt;&gt;"OK","",ROUND(ROUND((AJ12*Regeln!$B$3)*100,7),0)/100)</f>
        <v/>
      </c>
    </row>
    <row r="13">
      <c r="A13" s="2" t="inlineStr">
        <is>
          <t>R12</t>
        </is>
      </c>
      <c r="B13" s="2" t="inlineStr">
        <is>
          <t>A-10</t>
        </is>
      </c>
      <c r="C13" s="2" t="inlineStr">
        <is>
          <t>Kueche Spiegel</t>
        </is>
      </c>
      <c r="D13" s="2" t="n">
        <v>3</v>
      </c>
      <c r="E13" s="2" t="n">
        <v>0.6</v>
      </c>
      <c r="F13" s="2" t="n">
        <v>0.6</v>
      </c>
      <c r="G13" s="2" t="n">
        <v>0</v>
      </c>
      <c r="H13" s="2" t="n">
        <v>0</v>
      </c>
      <c r="I13" s="2" t="n">
        <v>0</v>
      </c>
      <c r="J13" s="2" t="n">
        <v>0</v>
      </c>
      <c r="K13" s="2" t="n">
        <v>0.6</v>
      </c>
      <c r="L13" s="2" t="n">
        <v>0.4</v>
      </c>
      <c r="M13" s="2" t="n">
        <v>0</v>
      </c>
      <c r="N13" s="2" t="n">
        <v>0</v>
      </c>
      <c r="O13" s="2" t="n">
        <v>0</v>
      </c>
      <c r="P13" s="2" t="n">
        <v>0</v>
      </c>
      <c r="Q13" s="2" t="inlineStr">
        <is>
          <t>Gerade</t>
        </is>
      </c>
      <c r="R13" s="2" t="inlineStr">
        <is>
          <t>20x20</t>
        </is>
      </c>
      <c r="S13" s="2" t="n">
        <v>2</v>
      </c>
      <c r="T13" s="4">
        <f>IF(A13="","",IF(I13&gt;0,D13*F13+D13*I13+2*(E13*F13-J13*(F13-I13)/2),2*(D13+E13)*F13))</f>
        <v/>
      </c>
      <c r="U13" s="4">
        <f>IF(A13="","",K13*L13+M13*N13+O13*P13)</f>
        <v/>
      </c>
      <c r="V13" s="4">
        <f>IF(A13="","",G13*D13*E13)</f>
        <v/>
      </c>
      <c r="W13" s="5">
        <f>IF(A13="","",IF(OR(D13&lt;=0,E13&lt;=0,MIN(F13,H13,I13,J13,K13,L13,M13,N13,O13,P13)&lt;0),"FEHLER: Masse",IF(OR(ISNA(MATCH(Q13,Regeln!$E$3:$E$6,0)),ISNA(MATCH(R13,Regeln!$I$3:$I$7,0)),ISNA(MATCH(S13,Regeln!$P$3:$P$5,0))),"FEHLER: Regel fehlt",IF(AND(I13&gt;0,OR(I13&gt;=F13,J13&lt;=0,J13&gt;E13)),"FEHLER: Schraege",IF(ROUND(U13-T13,9)&gt;0,"FEHLER: Oeffnungen &gt; Wand",IF(ROUND(H13-V13,9)&gt;0,"FEHLER: Abzug &gt; Boden",IF(ROUND(T13-U13+V13-H13,9)&lt;=0,"FEHLER: keine Flaeche","OK")))))))</f>
        <v/>
      </c>
      <c r="X13" s="6">
        <f>IF(A13="",0,IF(W13="OK",0,1))</f>
        <v/>
      </c>
      <c r="Y13" s="4">
        <f>IF(W13&lt;&gt;"OK","",ROUND(T13-U13+V13-H13,9))</f>
        <v/>
      </c>
      <c r="Z13" s="7">
        <f>IF(W13&lt;&gt;"OK","",VLOOKUP(Q13,Regeln!$E$3:$G$6,2,FALSE)+IF(I13&gt;0,Regeln!$B$8,0))</f>
        <v/>
      </c>
      <c r="AA13" s="4">
        <f>IF(W13&lt;&gt;"OK","",Y13*(1+Z13))</f>
        <v/>
      </c>
      <c r="AB13" s="6">
        <f>IF(W13&lt;&gt;"OK","",ROUNDUP(ROUND(AA13*VLOOKUP(R13,Regeln!$I$3:$N$7,2,FALSE),9),0))</f>
        <v/>
      </c>
      <c r="AC13" s="6">
        <f>IF(W13&lt;&gt;"OK","",ROUNDUP(ROUND(AB13/VLOOKUP(R13,Regeln!$I$3:$N$7,3,FALSE),9),0))</f>
        <v/>
      </c>
      <c r="AD13" s="8">
        <f>IF(W13&lt;&gt;"OK","",AC13*VLOOKUP(R13,Regeln!$I$3:$N$7,4,FALSE))</f>
        <v/>
      </c>
      <c r="AE13" s="6">
        <f>IF(W13&lt;&gt;"OK","",ROUNDUP(ROUND(Y13*VLOOKUP(R13,Regeln!$I$3:$N$7,5,FALSE)/Regeln!$B$9,9),0))</f>
        <v/>
      </c>
      <c r="AF13" s="8">
        <f>IF(W13&lt;&gt;"OK","",AE13*Regeln!$B$10)</f>
        <v/>
      </c>
      <c r="AG13" s="6">
        <f>IF(W13&lt;&gt;"OK","",ROUNDUP(ROUND(Y13*VLOOKUP(R13,Regeln!$I$3:$N$7,6,FALSE)/Regeln!$B$11,9),0))</f>
        <v/>
      </c>
      <c r="AH13" s="8">
        <f>IF(W13&lt;&gt;"OK","",AG13*Regeln!$B$12)</f>
        <v/>
      </c>
      <c r="AI13" s="8">
        <f>IF(W13&lt;&gt;"OK","",ROUND(ROUND((AD13+AF13+AH13)*100,7),0)/100)</f>
        <v/>
      </c>
      <c r="AJ13" s="4">
        <f>IF(W13&lt;&gt;"OK","",ROUND(ROUND((Y13*VLOOKUP(S13,Regeln!$P$3:$Q$5,2,FALSE)*VLOOKUP(Q13,Regeln!$E$3:$G$6,3,FALSE))*100,7),0)/100)</f>
        <v/>
      </c>
      <c r="AK13" s="8">
        <f>IF(W13&lt;&gt;"OK","",ROUND(ROUND((AJ13*Regeln!$B$3)*100,7),0)/100)</f>
        <v/>
      </c>
    </row>
    <row r="14">
      <c r="A14" s="2" t="inlineStr">
        <is>
          <t>R13</t>
        </is>
      </c>
      <c r="B14" s="2" t="inlineStr">
        <is>
          <t>A-10</t>
        </is>
      </c>
      <c r="C14" s="2" t="inlineStr">
        <is>
          <t>Speisekammer (Fehler)</t>
        </is>
      </c>
      <c r="D14" s="2" t="n">
        <v>1.2</v>
      </c>
      <c r="E14" s="2" t="n">
        <v>1</v>
      </c>
      <c r="F14" s="2" t="n">
        <v>0.2</v>
      </c>
      <c r="G14" s="2" t="n">
        <v>0</v>
      </c>
      <c r="H14" s="2" t="n">
        <v>0</v>
      </c>
      <c r="I14" s="2" t="n">
        <v>0</v>
      </c>
      <c r="J14" s="2" t="n">
        <v>0</v>
      </c>
      <c r="K14" s="2" t="n">
        <v>0.8</v>
      </c>
      <c r="L14" s="2" t="n">
        <v>2</v>
      </c>
      <c r="M14" s="2" t="n">
        <v>0</v>
      </c>
      <c r="N14" s="2" t="n">
        <v>0</v>
      </c>
      <c r="O14" s="2" t="n">
        <v>0</v>
      </c>
      <c r="P14" s="2" t="n">
        <v>0</v>
      </c>
      <c r="Q14" s="2" t="inlineStr">
        <is>
          <t>Gerade</t>
        </is>
      </c>
      <c r="R14" s="2" t="inlineStr">
        <is>
          <t>30x60</t>
        </is>
      </c>
      <c r="S14" s="2" t="n">
        <v>2</v>
      </c>
      <c r="T14" s="4">
        <f>IF(A14="","",IF(I14&gt;0,D14*F14+D14*I14+2*(E14*F14-J14*(F14-I14)/2),2*(D14+E14)*F14))</f>
        <v/>
      </c>
      <c r="U14" s="4">
        <f>IF(A14="","",K14*L14+M14*N14+O14*P14)</f>
        <v/>
      </c>
      <c r="V14" s="4">
        <f>IF(A14="","",G14*D14*E14)</f>
        <v/>
      </c>
      <c r="W14" s="5">
        <f>IF(A14="","",IF(OR(D14&lt;=0,E14&lt;=0,MIN(F14,H14,I14,J14,K14,L14,M14,N14,O14,P14)&lt;0),"FEHLER: Masse",IF(OR(ISNA(MATCH(Q14,Regeln!$E$3:$E$6,0)),ISNA(MATCH(R14,Regeln!$I$3:$I$7,0)),ISNA(MATCH(S14,Regeln!$P$3:$P$5,0))),"FEHLER: Regel fehlt",IF(AND(I14&gt;0,OR(I14&gt;=F14,J14&lt;=0,J14&gt;E14)),"FEHLER: Schraege",IF(ROUND(U14-T14,9)&gt;0,"FEHLER: Oeffnungen &gt; Wand",IF(ROUND(H14-V14,9)&gt;0,"FEHLER: Abzug &gt; Boden",IF(ROUND(T14-U14+V14-H14,9)&lt;=0,"FEHLER: keine Flaeche","OK")))))))</f>
        <v/>
      </c>
      <c r="X14" s="6">
        <f>IF(A14="",0,IF(W14="OK",0,1))</f>
        <v/>
      </c>
      <c r="Y14" s="4">
        <f>IF(W14&lt;&gt;"OK","",ROUND(T14-U14+V14-H14,9))</f>
        <v/>
      </c>
      <c r="Z14" s="7">
        <f>IF(W14&lt;&gt;"OK","",VLOOKUP(Q14,Regeln!$E$3:$G$6,2,FALSE)+IF(I14&gt;0,Regeln!$B$8,0))</f>
        <v/>
      </c>
      <c r="AA14" s="4">
        <f>IF(W14&lt;&gt;"OK","",Y14*(1+Z14))</f>
        <v/>
      </c>
      <c r="AB14" s="6">
        <f>IF(W14&lt;&gt;"OK","",ROUNDUP(ROUND(AA14*VLOOKUP(R14,Regeln!$I$3:$N$7,2,FALSE),9),0))</f>
        <v/>
      </c>
      <c r="AC14" s="6">
        <f>IF(W14&lt;&gt;"OK","",ROUNDUP(ROUND(AB14/VLOOKUP(R14,Regeln!$I$3:$N$7,3,FALSE),9),0))</f>
        <v/>
      </c>
      <c r="AD14" s="8">
        <f>IF(W14&lt;&gt;"OK","",AC14*VLOOKUP(R14,Regeln!$I$3:$N$7,4,FALSE))</f>
        <v/>
      </c>
      <c r="AE14" s="6">
        <f>IF(W14&lt;&gt;"OK","",ROUNDUP(ROUND(Y14*VLOOKUP(R14,Regeln!$I$3:$N$7,5,FALSE)/Regeln!$B$9,9),0))</f>
        <v/>
      </c>
      <c r="AF14" s="8">
        <f>IF(W14&lt;&gt;"OK","",AE14*Regeln!$B$10)</f>
        <v/>
      </c>
      <c r="AG14" s="6">
        <f>IF(W14&lt;&gt;"OK","",ROUNDUP(ROUND(Y14*VLOOKUP(R14,Regeln!$I$3:$N$7,6,FALSE)/Regeln!$B$11,9),0))</f>
        <v/>
      </c>
      <c r="AH14" s="8">
        <f>IF(W14&lt;&gt;"OK","",AG14*Regeln!$B$12)</f>
        <v/>
      </c>
      <c r="AI14" s="8">
        <f>IF(W14&lt;&gt;"OK","",ROUND(ROUND((AD14+AF14+AH14)*100,7),0)/100)</f>
        <v/>
      </c>
      <c r="AJ14" s="4">
        <f>IF(W14&lt;&gt;"OK","",ROUND(ROUND((Y14*VLOOKUP(S14,Regeln!$P$3:$Q$5,2,FALSE)*VLOOKUP(Q14,Regeln!$E$3:$G$6,3,FALSE))*100,7),0)/100)</f>
        <v/>
      </c>
      <c r="AK14" s="8">
        <f>IF(W14&lt;&gt;"OK","",ROUND(ROUND((AJ14*Regeln!$B$3)*100,7),0)/100)</f>
        <v/>
      </c>
    </row>
    <row r="15">
      <c r="A15" s="2" t="inlineStr">
        <is>
          <t>R14</t>
        </is>
      </c>
      <c r="B15" s="2" t="inlineStr">
        <is>
          <t>A-11</t>
        </is>
      </c>
      <c r="C15" s="2" t="inlineStr">
        <is>
          <t>Flur genau 10 m2</t>
        </is>
      </c>
      <c r="D15" s="2" t="n">
        <v>2.5</v>
      </c>
      <c r="E15" s="2" t="n">
        <v>4</v>
      </c>
      <c r="F15" s="2" t="n">
        <v>0</v>
      </c>
      <c r="G15" s="2" t="n">
        <v>1</v>
      </c>
      <c r="H15" s="2" t="n">
        <v>0</v>
      </c>
      <c r="I15" s="2" t="n">
        <v>0</v>
      </c>
      <c r="J15" s="2" t="n">
        <v>0</v>
      </c>
      <c r="K15" s="2" t="n">
        <v>0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0</v>
      </c>
      <c r="Q15" s="2" t="inlineStr">
        <is>
          <t>Gerade</t>
        </is>
      </c>
      <c r="R15" s="2" t="inlineStr">
        <is>
          <t>20x20</t>
        </is>
      </c>
      <c r="S15" s="2" t="n">
        <v>1</v>
      </c>
      <c r="T15" s="4">
        <f>IF(A15="","",IF(I15&gt;0,D15*F15+D15*I15+2*(E15*F15-J15*(F15-I15)/2),2*(D15+E15)*F15))</f>
        <v/>
      </c>
      <c r="U15" s="4">
        <f>IF(A15="","",K15*L15+M15*N15+O15*P15)</f>
        <v/>
      </c>
      <c r="V15" s="4">
        <f>IF(A15="","",G15*D15*E15)</f>
        <v/>
      </c>
      <c r="W15" s="5">
        <f>IF(A15="","",IF(OR(D15&lt;=0,E15&lt;=0,MIN(F15,H15,I15,J15,K15,L15,M15,N15,O15,P15)&lt;0),"FEHLER: Masse",IF(OR(ISNA(MATCH(Q15,Regeln!$E$3:$E$6,0)),ISNA(MATCH(R15,Regeln!$I$3:$I$7,0)),ISNA(MATCH(S15,Regeln!$P$3:$P$5,0))),"FEHLER: Regel fehlt",IF(AND(I15&gt;0,OR(I15&gt;=F15,J15&lt;=0,J15&gt;E15)),"FEHLER: Schraege",IF(ROUND(U15-T15,9)&gt;0,"FEHLER: Oeffnungen &gt; Wand",IF(ROUND(H15-V15,9)&gt;0,"FEHLER: Abzug &gt; Boden",IF(ROUND(T15-U15+V15-H15,9)&lt;=0,"FEHLER: keine Flaeche","OK")))))))</f>
        <v/>
      </c>
      <c r="X15" s="6">
        <f>IF(A15="",0,IF(W15="OK",0,1))</f>
        <v/>
      </c>
      <c r="Y15" s="4">
        <f>IF(W15&lt;&gt;"OK","",ROUND(T15-U15+V15-H15,9))</f>
        <v/>
      </c>
      <c r="Z15" s="7">
        <f>IF(W15&lt;&gt;"OK","",VLOOKUP(Q15,Regeln!$E$3:$G$6,2,FALSE)+IF(I15&gt;0,Regeln!$B$8,0))</f>
        <v/>
      </c>
      <c r="AA15" s="4">
        <f>IF(W15&lt;&gt;"OK","",Y15*(1+Z15))</f>
        <v/>
      </c>
      <c r="AB15" s="6">
        <f>IF(W15&lt;&gt;"OK","",ROUNDUP(ROUND(AA15*VLOOKUP(R15,Regeln!$I$3:$N$7,2,FALSE),9),0))</f>
        <v/>
      </c>
      <c r="AC15" s="6">
        <f>IF(W15&lt;&gt;"OK","",ROUNDUP(ROUND(AB15/VLOOKUP(R15,Regeln!$I$3:$N$7,3,FALSE),9),0))</f>
        <v/>
      </c>
      <c r="AD15" s="8">
        <f>IF(W15&lt;&gt;"OK","",AC15*VLOOKUP(R15,Regeln!$I$3:$N$7,4,FALSE))</f>
        <v/>
      </c>
      <c r="AE15" s="6">
        <f>IF(W15&lt;&gt;"OK","",ROUNDUP(ROUND(Y15*VLOOKUP(R15,Regeln!$I$3:$N$7,5,FALSE)/Regeln!$B$9,9),0))</f>
        <v/>
      </c>
      <c r="AF15" s="8">
        <f>IF(W15&lt;&gt;"OK","",AE15*Regeln!$B$10)</f>
        <v/>
      </c>
      <c r="AG15" s="6">
        <f>IF(W15&lt;&gt;"OK","",ROUNDUP(ROUND(Y15*VLOOKUP(R15,Regeln!$I$3:$N$7,6,FALSE)/Regeln!$B$11,9),0))</f>
        <v/>
      </c>
      <c r="AH15" s="8">
        <f>IF(W15&lt;&gt;"OK","",AG15*Regeln!$B$12)</f>
        <v/>
      </c>
      <c r="AI15" s="8">
        <f>IF(W15&lt;&gt;"OK","",ROUND(ROUND((AD15+AF15+AH15)*100,7),0)/100)</f>
        <v/>
      </c>
      <c r="AJ15" s="4">
        <f>IF(W15&lt;&gt;"OK","",ROUND(ROUND((Y15*VLOOKUP(S15,Regeln!$P$3:$Q$5,2,FALSE)*VLOOKUP(Q15,Regeln!$E$3:$G$6,3,FALSE))*100,7),0)/100)</f>
        <v/>
      </c>
      <c r="AK15" s="8">
        <f>IF(W15&lt;&gt;"OK","",ROUND(ROUND((AJ15*Regeln!$B$3)*100,7),0)/100)</f>
        <v/>
      </c>
    </row>
    <row r="16">
      <c r="A16" s="2" t="inlineStr">
        <is>
          <t>R15</t>
        </is>
      </c>
      <c r="B16" s="2" t="inlineStr">
        <is>
          <t>A-12</t>
        </is>
      </c>
      <c r="C16" s="2" t="inlineStr">
        <is>
          <t>Abstellraum volle Pakete</t>
        </is>
      </c>
      <c r="D16" s="2" t="n">
        <v>2.5</v>
      </c>
      <c r="E16" s="2" t="n">
        <v>1.9</v>
      </c>
      <c r="F16" s="2" t="n">
        <v>0</v>
      </c>
      <c r="G16" s="2" t="n">
        <v>1</v>
      </c>
      <c r="H16" s="2" t="n">
        <v>0</v>
      </c>
      <c r="I16" s="2" t="n">
        <v>0</v>
      </c>
      <c r="J16" s="2" t="n">
        <v>0</v>
      </c>
      <c r="K16" s="2" t="n">
        <v>0</v>
      </c>
      <c r="L16" s="2" t="n">
        <v>0</v>
      </c>
      <c r="M16" s="2" t="n">
        <v>0</v>
      </c>
      <c r="N16" s="2" t="n">
        <v>0</v>
      </c>
      <c r="O16" s="2" t="n">
        <v>0</v>
      </c>
      <c r="P16" s="2" t="n">
        <v>0</v>
      </c>
      <c r="Q16" s="2" t="inlineStr">
        <is>
          <t>Gerade</t>
        </is>
      </c>
      <c r="R16" s="2" t="inlineStr">
        <is>
          <t>20x20</t>
        </is>
      </c>
      <c r="S16" s="2" t="n">
        <v>1</v>
      </c>
      <c r="T16" s="4">
        <f>IF(A16="","",IF(I16&gt;0,D16*F16+D16*I16+2*(E16*F16-J16*(F16-I16)/2),2*(D16+E16)*F16))</f>
        <v/>
      </c>
      <c r="U16" s="4">
        <f>IF(A16="","",K16*L16+M16*N16+O16*P16)</f>
        <v/>
      </c>
      <c r="V16" s="4">
        <f>IF(A16="","",G16*D16*E16)</f>
        <v/>
      </c>
      <c r="W16" s="5">
        <f>IF(A16="","",IF(OR(D16&lt;=0,E16&lt;=0,MIN(F16,H16,I16,J16,K16,L16,M16,N16,O16,P16)&lt;0),"FEHLER: Masse",IF(OR(ISNA(MATCH(Q16,Regeln!$E$3:$E$6,0)),ISNA(MATCH(R16,Regeln!$I$3:$I$7,0)),ISNA(MATCH(S16,Regeln!$P$3:$P$5,0))),"FEHLER: Regel fehlt",IF(AND(I16&gt;0,OR(I16&gt;=F16,J16&lt;=0,J16&gt;E16)),"FEHLER: Schraege",IF(ROUND(U16-T16,9)&gt;0,"FEHLER: Oeffnungen &gt; Wand",IF(ROUND(H16-V16,9)&gt;0,"FEHLER: Abzug &gt; Boden",IF(ROUND(T16-U16+V16-H16,9)&lt;=0,"FEHLER: keine Flaeche","OK")))))))</f>
        <v/>
      </c>
      <c r="X16" s="6">
        <f>IF(A16="",0,IF(W16="OK",0,1))</f>
        <v/>
      </c>
      <c r="Y16" s="4">
        <f>IF(W16&lt;&gt;"OK","",ROUND(T16-U16+V16-H16,9))</f>
        <v/>
      </c>
      <c r="Z16" s="7">
        <f>IF(W16&lt;&gt;"OK","",VLOOKUP(Q16,Regeln!$E$3:$G$6,2,FALSE)+IF(I16&gt;0,Regeln!$B$8,0))</f>
        <v/>
      </c>
      <c r="AA16" s="4">
        <f>IF(W16&lt;&gt;"OK","",Y16*(1+Z16))</f>
        <v/>
      </c>
      <c r="AB16" s="6">
        <f>IF(W16&lt;&gt;"OK","",ROUNDUP(ROUND(AA16*VLOOKUP(R16,Regeln!$I$3:$N$7,2,FALSE),9),0))</f>
        <v/>
      </c>
      <c r="AC16" s="6">
        <f>IF(W16&lt;&gt;"OK","",ROUNDUP(ROUND(AB16/VLOOKUP(R16,Regeln!$I$3:$N$7,3,FALSE),9),0))</f>
        <v/>
      </c>
      <c r="AD16" s="8">
        <f>IF(W16&lt;&gt;"OK","",AC16*VLOOKUP(R16,Regeln!$I$3:$N$7,4,FALSE))</f>
        <v/>
      </c>
      <c r="AE16" s="6">
        <f>IF(W16&lt;&gt;"OK","",ROUNDUP(ROUND(Y16*VLOOKUP(R16,Regeln!$I$3:$N$7,5,FALSE)/Regeln!$B$9,9),0))</f>
        <v/>
      </c>
      <c r="AF16" s="8">
        <f>IF(W16&lt;&gt;"OK","",AE16*Regeln!$B$10)</f>
        <v/>
      </c>
      <c r="AG16" s="6">
        <f>IF(W16&lt;&gt;"OK","",ROUNDUP(ROUND(Y16*VLOOKUP(R16,Regeln!$I$3:$N$7,6,FALSE)/Regeln!$B$11,9),0))</f>
        <v/>
      </c>
      <c r="AH16" s="8">
        <f>IF(W16&lt;&gt;"OK","",AG16*Regeln!$B$12)</f>
        <v/>
      </c>
      <c r="AI16" s="8">
        <f>IF(W16&lt;&gt;"OK","",ROUND(ROUND((AD16+AF16+AH16)*100,7),0)/100)</f>
        <v/>
      </c>
      <c r="AJ16" s="4">
        <f>IF(W16&lt;&gt;"OK","",ROUND(ROUND((Y16*VLOOKUP(S16,Regeln!$P$3:$Q$5,2,FALSE)*VLOOKUP(Q16,Regeln!$E$3:$G$6,3,FALSE))*100,7),0)/100)</f>
        <v/>
      </c>
      <c r="AK16" s="8">
        <f>IF(W16&lt;&gt;"OK","",ROUND(ROUND((AJ16*Regeln!$B$3)*100,7),0)/100)</f>
        <v/>
      </c>
    </row>
    <row r="17">
      <c r="A17" s="2" t="inlineStr">
        <is>
          <t>R16</t>
        </is>
      </c>
      <c r="B17" s="2" t="inlineStr">
        <is>
          <t>A-13</t>
        </is>
      </c>
      <c r="C17" s="2" t="inlineStr">
        <is>
          <t>Wohnkueche</t>
        </is>
      </c>
      <c r="D17" s="2" t="n">
        <v>8</v>
      </c>
      <c r="E17" s="2" t="n">
        <v>6.5</v>
      </c>
      <c r="F17" s="2" t="n">
        <v>0</v>
      </c>
      <c r="G17" s="2" t="n">
        <v>1</v>
      </c>
      <c r="H17" s="2" t="n">
        <v>0</v>
      </c>
      <c r="I17" s="2" t="n">
        <v>0</v>
      </c>
      <c r="J17" s="2" t="n">
        <v>0</v>
      </c>
      <c r="K17" s="2" t="n">
        <v>0</v>
      </c>
      <c r="L17" s="2" t="n">
        <v>0</v>
      </c>
      <c r="M17" s="2" t="n">
        <v>0</v>
      </c>
      <c r="N17" s="2" t="n">
        <v>0</v>
      </c>
      <c r="O17" s="2" t="n">
        <v>0</v>
      </c>
      <c r="P17" s="2" t="n">
        <v>0</v>
      </c>
      <c r="Q17" s="2" t="inlineStr">
        <is>
          <t>Fischgrat</t>
        </is>
      </c>
      <c r="R17" s="2" t="inlineStr">
        <is>
          <t>120x60</t>
        </is>
      </c>
      <c r="S17" s="2" t="n">
        <v>2</v>
      </c>
      <c r="T17" s="4">
        <f>IF(A17="","",IF(I17&gt;0,D17*F17+D17*I17+2*(E17*F17-J17*(F17-I17)/2),2*(D17+E17)*F17))</f>
        <v/>
      </c>
      <c r="U17" s="4">
        <f>IF(A17="","",K17*L17+M17*N17+O17*P17)</f>
        <v/>
      </c>
      <c r="V17" s="4">
        <f>IF(A17="","",G17*D17*E17)</f>
        <v/>
      </c>
      <c r="W17" s="5">
        <f>IF(A17="","",IF(OR(D17&lt;=0,E17&lt;=0,MIN(F17,H17,I17,J17,K17,L17,M17,N17,O17,P17)&lt;0),"FEHLER: Masse",IF(OR(ISNA(MATCH(Q17,Regeln!$E$3:$E$6,0)),ISNA(MATCH(R17,Regeln!$I$3:$I$7,0)),ISNA(MATCH(S17,Regeln!$P$3:$P$5,0))),"FEHLER: Regel fehlt",IF(AND(I17&gt;0,OR(I17&gt;=F17,J17&lt;=0,J17&gt;E17)),"FEHLER: Schraege",IF(ROUND(U17-T17,9)&gt;0,"FEHLER: Oeffnungen &gt; Wand",IF(ROUND(H17-V17,9)&gt;0,"FEHLER: Abzug &gt; Boden",IF(ROUND(T17-U17+V17-H17,9)&lt;=0,"FEHLER: keine Flaeche","OK")))))))</f>
        <v/>
      </c>
      <c r="X17" s="6">
        <f>IF(A17="",0,IF(W17="OK",0,1))</f>
        <v/>
      </c>
      <c r="Y17" s="4">
        <f>IF(W17&lt;&gt;"OK","",ROUND(T17-U17+V17-H17,9))</f>
        <v/>
      </c>
      <c r="Z17" s="7">
        <f>IF(W17&lt;&gt;"OK","",VLOOKUP(Q17,Regeln!$E$3:$G$6,2,FALSE)+IF(I17&gt;0,Regeln!$B$8,0))</f>
        <v/>
      </c>
      <c r="AA17" s="4">
        <f>IF(W17&lt;&gt;"OK","",Y17*(1+Z17))</f>
        <v/>
      </c>
      <c r="AB17" s="6">
        <f>IF(W17&lt;&gt;"OK","",ROUNDUP(ROUND(AA17*VLOOKUP(R17,Regeln!$I$3:$N$7,2,FALSE),9),0))</f>
        <v/>
      </c>
      <c r="AC17" s="6">
        <f>IF(W17&lt;&gt;"OK","",ROUNDUP(ROUND(AB17/VLOOKUP(R17,Regeln!$I$3:$N$7,3,FALSE),9),0))</f>
        <v/>
      </c>
      <c r="AD17" s="8">
        <f>IF(W17&lt;&gt;"OK","",AC17*VLOOKUP(R17,Regeln!$I$3:$N$7,4,FALSE))</f>
        <v/>
      </c>
      <c r="AE17" s="6">
        <f>IF(W17&lt;&gt;"OK","",ROUNDUP(ROUND(Y17*VLOOKUP(R17,Regeln!$I$3:$N$7,5,FALSE)/Regeln!$B$9,9),0))</f>
        <v/>
      </c>
      <c r="AF17" s="8">
        <f>IF(W17&lt;&gt;"OK","",AE17*Regeln!$B$10)</f>
        <v/>
      </c>
      <c r="AG17" s="6">
        <f>IF(W17&lt;&gt;"OK","",ROUNDUP(ROUND(Y17*VLOOKUP(R17,Regeln!$I$3:$N$7,6,FALSE)/Regeln!$B$11,9),0))</f>
        <v/>
      </c>
      <c r="AH17" s="8">
        <f>IF(W17&lt;&gt;"OK","",AG17*Regeln!$B$12)</f>
        <v/>
      </c>
      <c r="AI17" s="8">
        <f>IF(W17&lt;&gt;"OK","",ROUND(ROUND((AD17+AF17+AH17)*100,7),0)/100)</f>
        <v/>
      </c>
      <c r="AJ17" s="4">
        <f>IF(W17&lt;&gt;"OK","",ROUND(ROUND((Y17*VLOOKUP(S17,Regeln!$P$3:$Q$5,2,FALSE)*VLOOKUP(Q17,Regeln!$E$3:$G$6,3,FALSE))*100,7),0)/100)</f>
        <v/>
      </c>
      <c r="AK17" s="8">
        <f>IF(W17&lt;&gt;"OK","",ROUND(ROUND((AJ17*Regeln!$B$3)*100,7),0)/100)</f>
        <v/>
      </c>
    </row>
    <row r="18">
      <c r="A18" s="2" t="inlineStr">
        <is>
          <t>R17</t>
        </is>
      </c>
      <c r="B18" s="2" t="inlineStr">
        <is>
          <t>A-13</t>
        </is>
      </c>
      <c r="C18" s="2" t="inlineStr">
        <is>
          <t>Flur</t>
        </is>
      </c>
      <c r="D18" s="2" t="n">
        <v>6</v>
      </c>
      <c r="E18" s="2" t="n">
        <v>1.4</v>
      </c>
      <c r="F18" s="2" t="n">
        <v>0</v>
      </c>
      <c r="G18" s="2" t="n">
        <v>1</v>
      </c>
      <c r="H18" s="2" t="n">
        <v>0</v>
      </c>
      <c r="I18" s="2" t="n">
        <v>0</v>
      </c>
      <c r="J18" s="2" t="n">
        <v>0</v>
      </c>
      <c r="K18" s="2" t="n">
        <v>0</v>
      </c>
      <c r="L18" s="2" t="n">
        <v>0</v>
      </c>
      <c r="M18" s="2" t="n">
        <v>0</v>
      </c>
      <c r="N18" s="2" t="n">
        <v>0</v>
      </c>
      <c r="O18" s="2" t="n">
        <v>0</v>
      </c>
      <c r="P18" s="2" t="n">
        <v>0</v>
      </c>
      <c r="Q18" s="2" t="inlineStr">
        <is>
          <t>Diagonal</t>
        </is>
      </c>
      <c r="R18" s="2" t="inlineStr">
        <is>
          <t>60x60</t>
        </is>
      </c>
      <c r="S18" s="2" t="n">
        <v>2</v>
      </c>
      <c r="T18" s="4">
        <f>IF(A18="","",IF(I18&gt;0,D18*F18+D18*I18+2*(E18*F18-J18*(F18-I18)/2),2*(D18+E18)*F18))</f>
        <v/>
      </c>
      <c r="U18" s="4">
        <f>IF(A18="","",K18*L18+M18*N18+O18*P18)</f>
        <v/>
      </c>
      <c r="V18" s="4">
        <f>IF(A18="","",G18*D18*E18)</f>
        <v/>
      </c>
      <c r="W18" s="5">
        <f>IF(A18="","",IF(OR(D18&lt;=0,E18&lt;=0,MIN(F18,H18,I18,J18,K18,L18,M18,N18,O18,P18)&lt;0),"FEHLER: Masse",IF(OR(ISNA(MATCH(Q18,Regeln!$E$3:$E$6,0)),ISNA(MATCH(R18,Regeln!$I$3:$I$7,0)),ISNA(MATCH(S18,Regeln!$P$3:$P$5,0))),"FEHLER: Regel fehlt",IF(AND(I18&gt;0,OR(I18&gt;=F18,J18&lt;=0,J18&gt;E18)),"FEHLER: Schraege",IF(ROUND(U18-T18,9)&gt;0,"FEHLER: Oeffnungen &gt; Wand",IF(ROUND(H18-V18,9)&gt;0,"FEHLER: Abzug &gt; Boden",IF(ROUND(T18-U18+V18-H18,9)&lt;=0,"FEHLER: keine Flaeche","OK")))))))</f>
        <v/>
      </c>
      <c r="X18" s="6">
        <f>IF(A18="",0,IF(W18="OK",0,1))</f>
        <v/>
      </c>
      <c r="Y18" s="4">
        <f>IF(W18&lt;&gt;"OK","",ROUND(T18-U18+V18-H18,9))</f>
        <v/>
      </c>
      <c r="Z18" s="7">
        <f>IF(W18&lt;&gt;"OK","",VLOOKUP(Q18,Regeln!$E$3:$G$6,2,FALSE)+IF(I18&gt;0,Regeln!$B$8,0))</f>
        <v/>
      </c>
      <c r="AA18" s="4">
        <f>IF(W18&lt;&gt;"OK","",Y18*(1+Z18))</f>
        <v/>
      </c>
      <c r="AB18" s="6">
        <f>IF(W18&lt;&gt;"OK","",ROUNDUP(ROUND(AA18*VLOOKUP(R18,Regeln!$I$3:$N$7,2,FALSE),9),0))</f>
        <v/>
      </c>
      <c r="AC18" s="6">
        <f>IF(W18&lt;&gt;"OK","",ROUNDUP(ROUND(AB18/VLOOKUP(R18,Regeln!$I$3:$N$7,3,FALSE),9),0))</f>
        <v/>
      </c>
      <c r="AD18" s="8">
        <f>IF(W18&lt;&gt;"OK","",AC18*VLOOKUP(R18,Regeln!$I$3:$N$7,4,FALSE))</f>
        <v/>
      </c>
      <c r="AE18" s="6">
        <f>IF(W18&lt;&gt;"OK","",ROUNDUP(ROUND(Y18*VLOOKUP(R18,Regeln!$I$3:$N$7,5,FALSE)/Regeln!$B$9,9),0))</f>
        <v/>
      </c>
      <c r="AF18" s="8">
        <f>IF(W18&lt;&gt;"OK","",AE18*Regeln!$B$10)</f>
        <v/>
      </c>
      <c r="AG18" s="6">
        <f>IF(W18&lt;&gt;"OK","",ROUNDUP(ROUND(Y18*VLOOKUP(R18,Regeln!$I$3:$N$7,6,FALSE)/Regeln!$B$11,9),0))</f>
        <v/>
      </c>
      <c r="AH18" s="8">
        <f>IF(W18&lt;&gt;"OK","",AG18*Regeln!$B$12)</f>
        <v/>
      </c>
      <c r="AI18" s="8">
        <f>IF(W18&lt;&gt;"OK","",ROUND(ROUND((AD18+AF18+AH18)*100,7),0)/100)</f>
        <v/>
      </c>
      <c r="AJ18" s="4">
        <f>IF(W18&lt;&gt;"OK","",ROUND(ROUND((Y18*VLOOKUP(S18,Regeln!$P$3:$Q$5,2,FALSE)*VLOOKUP(Q18,Regeln!$E$3:$G$6,3,FALSE))*100,7),0)/100)</f>
        <v/>
      </c>
      <c r="AK18" s="8">
        <f>IF(W18&lt;&gt;"OK","",ROUND(ROUND((AJ18*Regeln!$B$3)*100,7),0)/100)</f>
        <v/>
      </c>
    </row>
    <row r="19">
      <c r="A19" s="2" t="inlineStr">
        <is>
          <t>R18</t>
        </is>
      </c>
      <c r="B19" s="2" t="inlineStr">
        <is>
          <t>A-13</t>
        </is>
      </c>
      <c r="C19" s="2" t="inlineStr">
        <is>
          <t>Bad gross</t>
        </is>
      </c>
      <c r="D19" s="2" t="n">
        <v>3.5</v>
      </c>
      <c r="E19" s="2" t="n">
        <v>2.8</v>
      </c>
      <c r="F19" s="2" t="n">
        <v>2.6</v>
      </c>
      <c r="G19" s="2" t="n">
        <v>1</v>
      </c>
      <c r="H19" s="2" t="n">
        <v>1.36</v>
      </c>
      <c r="I19" s="2" t="n">
        <v>0</v>
      </c>
      <c r="J19" s="2" t="n">
        <v>0</v>
      </c>
      <c r="K19" s="2" t="n">
        <v>0.8</v>
      </c>
      <c r="L19" s="2" t="n">
        <v>2</v>
      </c>
      <c r="M19" s="2" t="n">
        <v>1</v>
      </c>
      <c r="N19" s="2" t="n">
        <v>1.2</v>
      </c>
      <c r="O19" s="2" t="n">
        <v>0.6</v>
      </c>
      <c r="P19" s="2" t="n">
        <v>0.6</v>
      </c>
      <c r="Q19" s="2" t="inlineStr">
        <is>
          <t>Halbverband</t>
        </is>
      </c>
      <c r="R19" s="2" t="inlineStr">
        <is>
          <t>30x60</t>
        </is>
      </c>
      <c r="S19" s="2" t="n">
        <v>3</v>
      </c>
      <c r="T19" s="4">
        <f>IF(A19="","",IF(I19&gt;0,D19*F19+D19*I19+2*(E19*F19-J19*(F19-I19)/2),2*(D19+E19)*F19))</f>
        <v/>
      </c>
      <c r="U19" s="4">
        <f>IF(A19="","",K19*L19+M19*N19+O19*P19)</f>
        <v/>
      </c>
      <c r="V19" s="4">
        <f>IF(A19="","",G19*D19*E19)</f>
        <v/>
      </c>
      <c r="W19" s="5">
        <f>IF(A19="","",IF(OR(D19&lt;=0,E19&lt;=0,MIN(F19,H19,I19,J19,K19,L19,M19,N19,O19,P19)&lt;0),"FEHLER: Masse",IF(OR(ISNA(MATCH(Q19,Regeln!$E$3:$E$6,0)),ISNA(MATCH(R19,Regeln!$I$3:$I$7,0)),ISNA(MATCH(S19,Regeln!$P$3:$P$5,0))),"FEHLER: Regel fehlt",IF(AND(I19&gt;0,OR(I19&gt;=F19,J19&lt;=0,J19&gt;E19)),"FEHLER: Schraege",IF(ROUND(U19-T19,9)&gt;0,"FEHLER: Oeffnungen &gt; Wand",IF(ROUND(H19-V19,9)&gt;0,"FEHLER: Abzug &gt; Boden",IF(ROUND(T19-U19+V19-H19,9)&lt;=0,"FEHLER: keine Flaeche","OK")))))))</f>
        <v/>
      </c>
      <c r="X19" s="6">
        <f>IF(A19="",0,IF(W19="OK",0,1))</f>
        <v/>
      </c>
      <c r="Y19" s="4">
        <f>IF(W19&lt;&gt;"OK","",ROUND(T19-U19+V19-H19,9))</f>
        <v/>
      </c>
      <c r="Z19" s="7">
        <f>IF(W19&lt;&gt;"OK","",VLOOKUP(Q19,Regeln!$E$3:$G$6,2,FALSE)+IF(I19&gt;0,Regeln!$B$8,0))</f>
        <v/>
      </c>
      <c r="AA19" s="4">
        <f>IF(W19&lt;&gt;"OK","",Y19*(1+Z19))</f>
        <v/>
      </c>
      <c r="AB19" s="6">
        <f>IF(W19&lt;&gt;"OK","",ROUNDUP(ROUND(AA19*VLOOKUP(R19,Regeln!$I$3:$N$7,2,FALSE),9),0))</f>
        <v/>
      </c>
      <c r="AC19" s="6">
        <f>IF(W19&lt;&gt;"OK","",ROUNDUP(ROUND(AB19/VLOOKUP(R19,Regeln!$I$3:$N$7,3,FALSE),9),0))</f>
        <v/>
      </c>
      <c r="AD19" s="8">
        <f>IF(W19&lt;&gt;"OK","",AC19*VLOOKUP(R19,Regeln!$I$3:$N$7,4,FALSE))</f>
        <v/>
      </c>
      <c r="AE19" s="6">
        <f>IF(W19&lt;&gt;"OK","",ROUNDUP(ROUND(Y19*VLOOKUP(R19,Regeln!$I$3:$N$7,5,FALSE)/Regeln!$B$9,9),0))</f>
        <v/>
      </c>
      <c r="AF19" s="8">
        <f>IF(W19&lt;&gt;"OK","",AE19*Regeln!$B$10)</f>
        <v/>
      </c>
      <c r="AG19" s="6">
        <f>IF(W19&lt;&gt;"OK","",ROUNDUP(ROUND(Y19*VLOOKUP(R19,Regeln!$I$3:$N$7,6,FALSE)/Regeln!$B$11,9),0))</f>
        <v/>
      </c>
      <c r="AH19" s="8">
        <f>IF(W19&lt;&gt;"OK","",AG19*Regeln!$B$12)</f>
        <v/>
      </c>
      <c r="AI19" s="8">
        <f>IF(W19&lt;&gt;"OK","",ROUND(ROUND((AD19+AF19+AH19)*100,7),0)/100)</f>
        <v/>
      </c>
      <c r="AJ19" s="4">
        <f>IF(W19&lt;&gt;"OK","",ROUND(ROUND((Y19*VLOOKUP(S19,Regeln!$P$3:$Q$5,2,FALSE)*VLOOKUP(Q19,Regeln!$E$3:$G$6,3,FALSE))*100,7),0)/100)</f>
        <v/>
      </c>
      <c r="AK19" s="8">
        <f>IF(W19&lt;&gt;"OK","",ROUND(ROUND((AJ19*Regeln!$B$3)*100,7),0)/100)</f>
        <v/>
      </c>
    </row>
    <row r="20">
      <c r="A20" s="2" t="inlineStr">
        <is>
          <t>R19</t>
        </is>
      </c>
      <c r="B20" s="2" t="inlineStr">
        <is>
          <t>A-13</t>
        </is>
      </c>
      <c r="C20" s="2" t="inlineStr">
        <is>
          <t>Hauswirtschaft</t>
        </is>
      </c>
      <c r="D20" s="2" t="n">
        <v>3</v>
      </c>
      <c r="E20" s="2" t="n">
        <v>2.5</v>
      </c>
      <c r="F20" s="2" t="n">
        <v>1.2</v>
      </c>
      <c r="G20" s="2" t="n">
        <v>1</v>
      </c>
      <c r="H20" s="2" t="n">
        <v>0</v>
      </c>
      <c r="I20" s="2" t="n">
        <v>0</v>
      </c>
      <c r="J20" s="2" t="n">
        <v>0</v>
      </c>
      <c r="K20" s="2" t="n">
        <v>0.8</v>
      </c>
      <c r="L20" s="2" t="n">
        <v>1.2</v>
      </c>
      <c r="M20" s="2" t="n">
        <v>0</v>
      </c>
      <c r="N20" s="2" t="n">
        <v>0</v>
      </c>
      <c r="O20" s="2" t="n">
        <v>0</v>
      </c>
      <c r="P20" s="2" t="n">
        <v>0</v>
      </c>
      <c r="Q20" s="2" t="inlineStr">
        <is>
          <t>Gerade</t>
        </is>
      </c>
      <c r="R20" s="2" t="inlineStr">
        <is>
          <t>30x30</t>
        </is>
      </c>
      <c r="S20" s="2" t="n">
        <v>1</v>
      </c>
      <c r="T20" s="4">
        <f>IF(A20="","",IF(I20&gt;0,D20*F20+D20*I20+2*(E20*F20-J20*(F20-I20)/2),2*(D20+E20)*F20))</f>
        <v/>
      </c>
      <c r="U20" s="4">
        <f>IF(A20="","",K20*L20+M20*N20+O20*P20)</f>
        <v/>
      </c>
      <c r="V20" s="4">
        <f>IF(A20="","",G20*D20*E20)</f>
        <v/>
      </c>
      <c r="W20" s="5">
        <f>IF(A20="","",IF(OR(D20&lt;=0,E20&lt;=0,MIN(F20,H20,I20,J20,K20,L20,M20,N20,O20,P20)&lt;0),"FEHLER: Masse",IF(OR(ISNA(MATCH(Q20,Regeln!$E$3:$E$6,0)),ISNA(MATCH(R20,Regeln!$I$3:$I$7,0)),ISNA(MATCH(S20,Regeln!$P$3:$P$5,0))),"FEHLER: Regel fehlt",IF(AND(I20&gt;0,OR(I20&gt;=F20,J20&lt;=0,J20&gt;E20)),"FEHLER: Schraege",IF(ROUND(U20-T20,9)&gt;0,"FEHLER: Oeffnungen &gt; Wand",IF(ROUND(H20-V20,9)&gt;0,"FEHLER: Abzug &gt; Boden",IF(ROUND(T20-U20+V20-H20,9)&lt;=0,"FEHLER: keine Flaeche","OK")))))))</f>
        <v/>
      </c>
      <c r="X20" s="6">
        <f>IF(A20="",0,IF(W20="OK",0,1))</f>
        <v/>
      </c>
      <c r="Y20" s="4">
        <f>IF(W20&lt;&gt;"OK","",ROUND(T20-U20+V20-H20,9))</f>
        <v/>
      </c>
      <c r="Z20" s="7">
        <f>IF(W20&lt;&gt;"OK","",VLOOKUP(Q20,Regeln!$E$3:$G$6,2,FALSE)+IF(I20&gt;0,Regeln!$B$8,0))</f>
        <v/>
      </c>
      <c r="AA20" s="4">
        <f>IF(W20&lt;&gt;"OK","",Y20*(1+Z20))</f>
        <v/>
      </c>
      <c r="AB20" s="6">
        <f>IF(W20&lt;&gt;"OK","",ROUNDUP(ROUND(AA20*VLOOKUP(R20,Regeln!$I$3:$N$7,2,FALSE),9),0))</f>
        <v/>
      </c>
      <c r="AC20" s="6">
        <f>IF(W20&lt;&gt;"OK","",ROUNDUP(ROUND(AB20/VLOOKUP(R20,Regeln!$I$3:$N$7,3,FALSE),9),0))</f>
        <v/>
      </c>
      <c r="AD20" s="8">
        <f>IF(W20&lt;&gt;"OK","",AC20*VLOOKUP(R20,Regeln!$I$3:$N$7,4,FALSE))</f>
        <v/>
      </c>
      <c r="AE20" s="6">
        <f>IF(W20&lt;&gt;"OK","",ROUNDUP(ROUND(Y20*VLOOKUP(R20,Regeln!$I$3:$N$7,5,FALSE)/Regeln!$B$9,9),0))</f>
        <v/>
      </c>
      <c r="AF20" s="8">
        <f>IF(W20&lt;&gt;"OK","",AE20*Regeln!$B$10)</f>
        <v/>
      </c>
      <c r="AG20" s="6">
        <f>IF(W20&lt;&gt;"OK","",ROUNDUP(ROUND(Y20*VLOOKUP(R20,Regeln!$I$3:$N$7,6,FALSE)/Regeln!$B$11,9),0))</f>
        <v/>
      </c>
      <c r="AH20" s="8">
        <f>IF(W20&lt;&gt;"OK","",AG20*Regeln!$B$12)</f>
        <v/>
      </c>
      <c r="AI20" s="8">
        <f>IF(W20&lt;&gt;"OK","",ROUND(ROUND((AD20+AF20+AH20)*100,7),0)/100)</f>
        <v/>
      </c>
      <c r="AJ20" s="4">
        <f>IF(W20&lt;&gt;"OK","",ROUND(ROUND((Y20*VLOOKUP(S20,Regeln!$P$3:$Q$5,2,FALSE)*VLOOKUP(Q20,Regeln!$E$3:$G$6,3,FALSE))*100,7),0)/100)</f>
        <v/>
      </c>
      <c r="AK20" s="8">
        <f>IF(W20&lt;&gt;"OK","",ROUND(ROUND((AJ20*Regeln!$B$3)*100,7),0)/100)</f>
        <v/>
      </c>
    </row>
    <row r="21">
      <c r="A21" s="2" t="inlineStr">
        <is>
          <t>R20</t>
        </is>
      </c>
      <c r="B21" s="2" t="inlineStr">
        <is>
          <t>A-14</t>
        </is>
      </c>
      <c r="C21" s="2" t="inlineStr">
        <is>
          <t>Wohnzimmer</t>
        </is>
      </c>
      <c r="D21" s="2" t="n">
        <v>6.2</v>
      </c>
      <c r="E21" s="2" t="n">
        <v>4.8</v>
      </c>
      <c r="F21" s="2" t="n">
        <v>0</v>
      </c>
      <c r="G21" s="2" t="n">
        <v>1</v>
      </c>
      <c r="H21" s="2" t="n">
        <v>0</v>
      </c>
      <c r="I21" s="2" t="n">
        <v>0</v>
      </c>
      <c r="J21" s="2" t="n">
        <v>0</v>
      </c>
      <c r="K21" s="2" t="n">
        <v>0</v>
      </c>
      <c r="L21" s="2" t="n">
        <v>0</v>
      </c>
      <c r="M21" s="2" t="n">
        <v>0</v>
      </c>
      <c r="N21" s="2" t="n">
        <v>0</v>
      </c>
      <c r="O21" s="2" t="n">
        <v>0</v>
      </c>
      <c r="P21" s="2" t="n">
        <v>0</v>
      </c>
      <c r="Q21" s="2" t="inlineStr">
        <is>
          <t>Gerade</t>
        </is>
      </c>
      <c r="R21" s="2" t="inlineStr">
        <is>
          <t>60x60</t>
        </is>
      </c>
      <c r="S21" s="2" t="n">
        <v>1</v>
      </c>
      <c r="T21" s="4">
        <f>IF(A21="","",IF(I21&gt;0,D21*F21+D21*I21+2*(E21*F21-J21*(F21-I21)/2),2*(D21+E21)*F21))</f>
        <v/>
      </c>
      <c r="U21" s="4">
        <f>IF(A21="","",K21*L21+M21*N21+O21*P21)</f>
        <v/>
      </c>
      <c r="V21" s="4">
        <f>IF(A21="","",G21*D21*E21)</f>
        <v/>
      </c>
      <c r="W21" s="5">
        <f>IF(A21="","",IF(OR(D21&lt;=0,E21&lt;=0,MIN(F21,H21,I21,J21,K21,L21,M21,N21,O21,P21)&lt;0),"FEHLER: Masse",IF(OR(ISNA(MATCH(Q21,Regeln!$E$3:$E$6,0)),ISNA(MATCH(R21,Regeln!$I$3:$I$7,0)),ISNA(MATCH(S21,Regeln!$P$3:$P$5,0))),"FEHLER: Regel fehlt",IF(AND(I21&gt;0,OR(I21&gt;=F21,J21&lt;=0,J21&gt;E21)),"FEHLER: Schraege",IF(ROUND(U21-T21,9)&gt;0,"FEHLER: Oeffnungen &gt; Wand",IF(ROUND(H21-V21,9)&gt;0,"FEHLER: Abzug &gt; Boden",IF(ROUND(T21-U21+V21-H21,9)&lt;=0,"FEHLER: keine Flaeche","OK")))))))</f>
        <v/>
      </c>
      <c r="X21" s="6">
        <f>IF(A21="",0,IF(W21="OK",0,1))</f>
        <v/>
      </c>
      <c r="Y21" s="4">
        <f>IF(W21&lt;&gt;"OK","",ROUND(T21-U21+V21-H21,9))</f>
        <v/>
      </c>
      <c r="Z21" s="7">
        <f>IF(W21&lt;&gt;"OK","",VLOOKUP(Q21,Regeln!$E$3:$G$6,2,FALSE)+IF(I21&gt;0,Regeln!$B$8,0))</f>
        <v/>
      </c>
      <c r="AA21" s="4">
        <f>IF(W21&lt;&gt;"OK","",Y21*(1+Z21))</f>
        <v/>
      </c>
      <c r="AB21" s="6">
        <f>IF(W21&lt;&gt;"OK","",ROUNDUP(ROUND(AA21*VLOOKUP(R21,Regeln!$I$3:$N$7,2,FALSE),9),0))</f>
        <v/>
      </c>
      <c r="AC21" s="6">
        <f>IF(W21&lt;&gt;"OK","",ROUNDUP(ROUND(AB21/VLOOKUP(R21,Regeln!$I$3:$N$7,3,FALSE),9),0))</f>
        <v/>
      </c>
      <c r="AD21" s="8">
        <f>IF(W21&lt;&gt;"OK","",AC21*VLOOKUP(R21,Regeln!$I$3:$N$7,4,FALSE))</f>
        <v/>
      </c>
      <c r="AE21" s="6">
        <f>IF(W21&lt;&gt;"OK","",ROUNDUP(ROUND(Y21*VLOOKUP(R21,Regeln!$I$3:$N$7,5,FALSE)/Regeln!$B$9,9),0))</f>
        <v/>
      </c>
      <c r="AF21" s="8">
        <f>IF(W21&lt;&gt;"OK","",AE21*Regeln!$B$10)</f>
        <v/>
      </c>
      <c r="AG21" s="6">
        <f>IF(W21&lt;&gt;"OK","",ROUNDUP(ROUND(Y21*VLOOKUP(R21,Regeln!$I$3:$N$7,6,FALSE)/Regeln!$B$11,9),0))</f>
        <v/>
      </c>
      <c r="AH21" s="8">
        <f>IF(W21&lt;&gt;"OK","",AG21*Regeln!$B$12)</f>
        <v/>
      </c>
      <c r="AI21" s="8">
        <f>IF(W21&lt;&gt;"OK","",ROUND(ROUND((AD21+AF21+AH21)*100,7),0)/100)</f>
        <v/>
      </c>
      <c r="AJ21" s="4">
        <f>IF(W21&lt;&gt;"OK","",ROUND(ROUND((Y21*VLOOKUP(S21,Regeln!$P$3:$Q$5,2,FALSE)*VLOOKUP(Q21,Regeln!$E$3:$G$6,3,FALSE))*100,7),0)/100)</f>
        <v/>
      </c>
      <c r="AK21" s="8">
        <f>IF(W21&lt;&gt;"OK","",ROUND(ROUND((AJ21*Regeln!$B$3)*100,7),0)/100)</f>
        <v/>
      </c>
    </row>
    <row r="22">
      <c r="A22" s="2" t="inlineStr">
        <is>
          <t>R21</t>
        </is>
      </c>
      <c r="B22" s="2" t="inlineStr">
        <is>
          <t>A-14</t>
        </is>
      </c>
      <c r="C22" s="2" t="inlineStr">
        <is>
          <t>Kueche</t>
        </is>
      </c>
      <c r="D22" s="2" t="n">
        <v>4</v>
      </c>
      <c r="E22" s="2" t="n">
        <v>3.5</v>
      </c>
      <c r="F22" s="2" t="n">
        <v>0</v>
      </c>
      <c r="G22" s="2" t="n">
        <v>1</v>
      </c>
      <c r="H22" s="2" t="n">
        <v>0</v>
      </c>
      <c r="I22" s="2" t="n">
        <v>0</v>
      </c>
      <c r="J22" s="2" t="n">
        <v>0</v>
      </c>
      <c r="K22" s="2" t="n">
        <v>0</v>
      </c>
      <c r="L22" s="2" t="n">
        <v>0</v>
      </c>
      <c r="M22" s="2" t="n">
        <v>0</v>
      </c>
      <c r="N22" s="2" t="n">
        <v>0</v>
      </c>
      <c r="O22" s="2" t="n">
        <v>0</v>
      </c>
      <c r="P22" s="2" t="n">
        <v>0</v>
      </c>
      <c r="Q22" s="2" t="inlineStr">
        <is>
          <t>Diagonal</t>
        </is>
      </c>
      <c r="R22" s="2" t="inlineStr">
        <is>
          <t>60x60</t>
        </is>
      </c>
      <c r="S22" s="2" t="n">
        <v>2</v>
      </c>
      <c r="T22" s="4">
        <f>IF(A22="","",IF(I22&gt;0,D22*F22+D22*I22+2*(E22*F22-J22*(F22-I22)/2),2*(D22+E22)*F22))</f>
        <v/>
      </c>
      <c r="U22" s="4">
        <f>IF(A22="","",K22*L22+M22*N22+O22*P22)</f>
        <v/>
      </c>
      <c r="V22" s="4">
        <f>IF(A22="","",G22*D22*E22)</f>
        <v/>
      </c>
      <c r="W22" s="5">
        <f>IF(A22="","",IF(OR(D22&lt;=0,E22&lt;=0,MIN(F22,H22,I22,J22,K22,L22,M22,N22,O22,P22)&lt;0),"FEHLER: Masse",IF(OR(ISNA(MATCH(Q22,Regeln!$E$3:$E$6,0)),ISNA(MATCH(R22,Regeln!$I$3:$I$7,0)),ISNA(MATCH(S22,Regeln!$P$3:$P$5,0))),"FEHLER: Regel fehlt",IF(AND(I22&gt;0,OR(I22&gt;=F22,J22&lt;=0,J22&gt;E22)),"FEHLER: Schraege",IF(ROUND(U22-T22,9)&gt;0,"FEHLER: Oeffnungen &gt; Wand",IF(ROUND(H22-V22,9)&gt;0,"FEHLER: Abzug &gt; Boden",IF(ROUND(T22-U22+V22-H22,9)&lt;=0,"FEHLER: keine Flaeche","OK")))))))</f>
        <v/>
      </c>
      <c r="X22" s="6">
        <f>IF(A22="",0,IF(W22="OK",0,1))</f>
        <v/>
      </c>
      <c r="Y22" s="4">
        <f>IF(W22&lt;&gt;"OK","",ROUND(T22-U22+V22-H22,9))</f>
        <v/>
      </c>
      <c r="Z22" s="7">
        <f>IF(W22&lt;&gt;"OK","",VLOOKUP(Q22,Regeln!$E$3:$G$6,2,FALSE)+IF(I22&gt;0,Regeln!$B$8,0))</f>
        <v/>
      </c>
      <c r="AA22" s="4">
        <f>IF(W22&lt;&gt;"OK","",Y22*(1+Z22))</f>
        <v/>
      </c>
      <c r="AB22" s="6">
        <f>IF(W22&lt;&gt;"OK","",ROUNDUP(ROUND(AA22*VLOOKUP(R22,Regeln!$I$3:$N$7,2,FALSE),9),0))</f>
        <v/>
      </c>
      <c r="AC22" s="6">
        <f>IF(W22&lt;&gt;"OK","",ROUNDUP(ROUND(AB22/VLOOKUP(R22,Regeln!$I$3:$N$7,3,FALSE),9),0))</f>
        <v/>
      </c>
      <c r="AD22" s="8">
        <f>IF(W22&lt;&gt;"OK","",AC22*VLOOKUP(R22,Regeln!$I$3:$N$7,4,FALSE))</f>
        <v/>
      </c>
      <c r="AE22" s="6">
        <f>IF(W22&lt;&gt;"OK","",ROUNDUP(ROUND(Y22*VLOOKUP(R22,Regeln!$I$3:$N$7,5,FALSE)/Regeln!$B$9,9),0))</f>
        <v/>
      </c>
      <c r="AF22" s="8">
        <f>IF(W22&lt;&gt;"OK","",AE22*Regeln!$B$10)</f>
        <v/>
      </c>
      <c r="AG22" s="6">
        <f>IF(W22&lt;&gt;"OK","",ROUNDUP(ROUND(Y22*VLOOKUP(R22,Regeln!$I$3:$N$7,6,FALSE)/Regeln!$B$11,9),0))</f>
        <v/>
      </c>
      <c r="AH22" s="8">
        <f>IF(W22&lt;&gt;"OK","",AG22*Regeln!$B$12)</f>
        <v/>
      </c>
      <c r="AI22" s="8">
        <f>IF(W22&lt;&gt;"OK","",ROUND(ROUND((AD22+AF22+AH22)*100,7),0)/100)</f>
        <v/>
      </c>
      <c r="AJ22" s="4">
        <f>IF(W22&lt;&gt;"OK","",ROUND(ROUND((Y22*VLOOKUP(S22,Regeln!$P$3:$Q$5,2,FALSE)*VLOOKUP(Q22,Regeln!$E$3:$G$6,3,FALSE))*100,7),0)/100)</f>
        <v/>
      </c>
      <c r="AK22" s="8">
        <f>IF(W22&lt;&gt;"OK","",ROUND(ROUND((AJ22*Regeln!$B$3)*100,7),0)/100)</f>
        <v/>
      </c>
    </row>
    <row r="23">
      <c r="A23" s="2" t="inlineStr">
        <is>
          <t>R22</t>
        </is>
      </c>
      <c r="B23" s="2" t="inlineStr">
        <is>
          <t>A-15</t>
        </is>
      </c>
      <c r="C23" s="2" t="inlineStr">
        <is>
          <t>Esszimmer</t>
        </is>
      </c>
      <c r="D23" s="2" t="n">
        <v>5.4</v>
      </c>
      <c r="E23" s="2" t="n">
        <v>4.1</v>
      </c>
      <c r="F23" s="2" t="n">
        <v>0</v>
      </c>
      <c r="G23" s="2" t="n">
        <v>1</v>
      </c>
      <c r="H23" s="2" t="n">
        <v>0</v>
      </c>
      <c r="I23" s="2" t="n">
        <v>0</v>
      </c>
      <c r="J23" s="2" t="n">
        <v>0</v>
      </c>
      <c r="K23" s="2" t="n">
        <v>0</v>
      </c>
      <c r="L23" s="2" t="n">
        <v>0</v>
      </c>
      <c r="M23" s="2" t="n">
        <v>0</v>
      </c>
      <c r="N23" s="2" t="n">
        <v>0</v>
      </c>
      <c r="O23" s="2" t="n">
        <v>0</v>
      </c>
      <c r="P23" s="2" t="n">
        <v>0</v>
      </c>
      <c r="Q23" s="2" t="inlineStr">
        <is>
          <t>Halbverband</t>
        </is>
      </c>
      <c r="R23" s="2" t="inlineStr">
        <is>
          <t>60x60</t>
        </is>
      </c>
      <c r="S23" s="2" t="n">
        <v>1</v>
      </c>
      <c r="T23" s="4">
        <f>IF(A23="","",IF(I23&gt;0,D23*F23+D23*I23+2*(E23*F23-J23*(F23-I23)/2),2*(D23+E23)*F23))</f>
        <v/>
      </c>
      <c r="U23" s="4">
        <f>IF(A23="","",K23*L23+M23*N23+O23*P23)</f>
        <v/>
      </c>
      <c r="V23" s="4">
        <f>IF(A23="","",G23*D23*E23)</f>
        <v/>
      </c>
      <c r="W23" s="5">
        <f>IF(A23="","",IF(OR(D23&lt;=0,E23&lt;=0,MIN(F23,H23,I23,J23,K23,L23,M23,N23,O23,P23)&lt;0),"FEHLER: Masse",IF(OR(ISNA(MATCH(Q23,Regeln!$E$3:$E$6,0)),ISNA(MATCH(R23,Regeln!$I$3:$I$7,0)),ISNA(MATCH(S23,Regeln!$P$3:$P$5,0))),"FEHLER: Regel fehlt",IF(AND(I23&gt;0,OR(I23&gt;=F23,J23&lt;=0,J23&gt;E23)),"FEHLER: Schraege",IF(ROUND(U23-T23,9)&gt;0,"FEHLER: Oeffnungen &gt; Wand",IF(ROUND(H23-V23,9)&gt;0,"FEHLER: Abzug &gt; Boden",IF(ROUND(T23-U23+V23-H23,9)&lt;=0,"FEHLER: keine Flaeche","OK")))))))</f>
        <v/>
      </c>
      <c r="X23" s="6">
        <f>IF(A23="",0,IF(W23="OK",0,1))</f>
        <v/>
      </c>
      <c r="Y23" s="4">
        <f>IF(W23&lt;&gt;"OK","",ROUND(T23-U23+V23-H23,9))</f>
        <v/>
      </c>
      <c r="Z23" s="7">
        <f>IF(W23&lt;&gt;"OK","",VLOOKUP(Q23,Regeln!$E$3:$G$6,2,FALSE)+IF(I23&gt;0,Regeln!$B$8,0))</f>
        <v/>
      </c>
      <c r="AA23" s="4">
        <f>IF(W23&lt;&gt;"OK","",Y23*(1+Z23))</f>
        <v/>
      </c>
      <c r="AB23" s="6">
        <f>IF(W23&lt;&gt;"OK","",ROUNDUP(ROUND(AA23*VLOOKUP(R23,Regeln!$I$3:$N$7,2,FALSE),9),0))</f>
        <v/>
      </c>
      <c r="AC23" s="6">
        <f>IF(W23&lt;&gt;"OK","",ROUNDUP(ROUND(AB23/VLOOKUP(R23,Regeln!$I$3:$N$7,3,FALSE),9),0))</f>
        <v/>
      </c>
      <c r="AD23" s="8">
        <f>IF(W23&lt;&gt;"OK","",AC23*VLOOKUP(R23,Regeln!$I$3:$N$7,4,FALSE))</f>
        <v/>
      </c>
      <c r="AE23" s="6">
        <f>IF(W23&lt;&gt;"OK","",ROUNDUP(ROUND(Y23*VLOOKUP(R23,Regeln!$I$3:$N$7,5,FALSE)/Regeln!$B$9,9),0))</f>
        <v/>
      </c>
      <c r="AF23" s="8">
        <f>IF(W23&lt;&gt;"OK","",AE23*Regeln!$B$10)</f>
        <v/>
      </c>
      <c r="AG23" s="6">
        <f>IF(W23&lt;&gt;"OK","",ROUNDUP(ROUND(Y23*VLOOKUP(R23,Regeln!$I$3:$N$7,6,FALSE)/Regeln!$B$11,9),0))</f>
        <v/>
      </c>
      <c r="AH23" s="8">
        <f>IF(W23&lt;&gt;"OK","",AG23*Regeln!$B$12)</f>
        <v/>
      </c>
      <c r="AI23" s="8">
        <f>IF(W23&lt;&gt;"OK","",ROUND(ROUND((AD23+AF23+AH23)*100,7),0)/100)</f>
        <v/>
      </c>
      <c r="AJ23" s="4">
        <f>IF(W23&lt;&gt;"OK","",ROUND(ROUND((Y23*VLOOKUP(S23,Regeln!$P$3:$Q$5,2,FALSE)*VLOOKUP(Q23,Regeln!$E$3:$G$6,3,FALSE))*100,7),0)/100)</f>
        <v/>
      </c>
      <c r="AK23" s="8">
        <f>IF(W23&lt;&gt;"OK","",ROUND(ROUND((AJ23*Regeln!$B$3)*100,7),0)/100)</f>
        <v/>
      </c>
    </row>
    <row r="24">
      <c r="A24" s="2" t="inlineStr">
        <is>
          <t>R23</t>
        </is>
      </c>
      <c r="B24" s="2" t="inlineStr">
        <is>
          <t>A-16</t>
        </is>
      </c>
      <c r="C24" s="2" t="inlineStr">
        <is>
          <t>Zufallsraum 1</t>
        </is>
      </c>
      <c r="D24" s="2" t="n">
        <v>2.79</v>
      </c>
      <c r="E24" s="2" t="n">
        <v>2.55</v>
      </c>
      <c r="F24" s="2" t="n">
        <v>0</v>
      </c>
      <c r="G24" s="2" t="n">
        <v>1</v>
      </c>
      <c r="H24" s="2" t="n">
        <v>0</v>
      </c>
      <c r="I24" s="2" t="n">
        <v>0</v>
      </c>
      <c r="J24" s="2" t="n">
        <v>0</v>
      </c>
      <c r="K24" s="2" t="n">
        <v>0</v>
      </c>
      <c r="L24" s="2" t="n">
        <v>0</v>
      </c>
      <c r="M24" s="2" t="n">
        <v>0</v>
      </c>
      <c r="N24" s="2" t="n">
        <v>0</v>
      </c>
      <c r="O24" s="2" t="n">
        <v>0</v>
      </c>
      <c r="P24" s="2" t="n">
        <v>0</v>
      </c>
      <c r="Q24" s="2" t="inlineStr">
        <is>
          <t>Halbverband</t>
        </is>
      </c>
      <c r="R24" s="2" t="inlineStr">
        <is>
          <t>120x60</t>
        </is>
      </c>
      <c r="S24" s="2" t="n">
        <v>2</v>
      </c>
      <c r="T24" s="4">
        <f>IF(A24="","",IF(I24&gt;0,D24*F24+D24*I24+2*(E24*F24-J24*(F24-I24)/2),2*(D24+E24)*F24))</f>
        <v/>
      </c>
      <c r="U24" s="4">
        <f>IF(A24="","",K24*L24+M24*N24+O24*P24)</f>
        <v/>
      </c>
      <c r="V24" s="4">
        <f>IF(A24="","",G24*D24*E24)</f>
        <v/>
      </c>
      <c r="W24" s="5">
        <f>IF(A24="","",IF(OR(D24&lt;=0,E24&lt;=0,MIN(F24,H24,I24,J24,K24,L24,M24,N24,O24,P24)&lt;0),"FEHLER: Masse",IF(OR(ISNA(MATCH(Q24,Regeln!$E$3:$E$6,0)),ISNA(MATCH(R24,Regeln!$I$3:$I$7,0)),ISNA(MATCH(S24,Regeln!$P$3:$P$5,0))),"FEHLER: Regel fehlt",IF(AND(I24&gt;0,OR(I24&gt;=F24,J24&lt;=0,J24&gt;E24)),"FEHLER: Schraege",IF(ROUND(U24-T24,9)&gt;0,"FEHLER: Oeffnungen &gt; Wand",IF(ROUND(H24-V24,9)&gt;0,"FEHLER: Abzug &gt; Boden",IF(ROUND(T24-U24+V24-H24,9)&lt;=0,"FEHLER: keine Flaeche","OK")))))))</f>
        <v/>
      </c>
      <c r="X24" s="6">
        <f>IF(A24="",0,IF(W24="OK",0,1))</f>
        <v/>
      </c>
      <c r="Y24" s="4">
        <f>IF(W24&lt;&gt;"OK","",ROUND(T24-U24+V24-H24,9))</f>
        <v/>
      </c>
      <c r="Z24" s="7">
        <f>IF(W24&lt;&gt;"OK","",VLOOKUP(Q24,Regeln!$E$3:$G$6,2,FALSE)+IF(I24&gt;0,Regeln!$B$8,0))</f>
        <v/>
      </c>
      <c r="AA24" s="4">
        <f>IF(W24&lt;&gt;"OK","",Y24*(1+Z24))</f>
        <v/>
      </c>
      <c r="AB24" s="6">
        <f>IF(W24&lt;&gt;"OK","",ROUNDUP(ROUND(AA24*VLOOKUP(R24,Regeln!$I$3:$N$7,2,FALSE),9),0))</f>
        <v/>
      </c>
      <c r="AC24" s="6">
        <f>IF(W24&lt;&gt;"OK","",ROUNDUP(ROUND(AB24/VLOOKUP(R24,Regeln!$I$3:$N$7,3,FALSE),9),0))</f>
        <v/>
      </c>
      <c r="AD24" s="8">
        <f>IF(W24&lt;&gt;"OK","",AC24*VLOOKUP(R24,Regeln!$I$3:$N$7,4,FALSE))</f>
        <v/>
      </c>
      <c r="AE24" s="6">
        <f>IF(W24&lt;&gt;"OK","",ROUNDUP(ROUND(Y24*VLOOKUP(R24,Regeln!$I$3:$N$7,5,FALSE)/Regeln!$B$9,9),0))</f>
        <v/>
      </c>
      <c r="AF24" s="8">
        <f>IF(W24&lt;&gt;"OK","",AE24*Regeln!$B$10)</f>
        <v/>
      </c>
      <c r="AG24" s="6">
        <f>IF(W24&lt;&gt;"OK","",ROUNDUP(ROUND(Y24*VLOOKUP(R24,Regeln!$I$3:$N$7,6,FALSE)/Regeln!$B$11,9),0))</f>
        <v/>
      </c>
      <c r="AH24" s="8">
        <f>IF(W24&lt;&gt;"OK","",AG24*Regeln!$B$12)</f>
        <v/>
      </c>
      <c r="AI24" s="8">
        <f>IF(W24&lt;&gt;"OK","",ROUND(ROUND((AD24+AF24+AH24)*100,7),0)/100)</f>
        <v/>
      </c>
      <c r="AJ24" s="4">
        <f>IF(W24&lt;&gt;"OK","",ROUND(ROUND((Y24*VLOOKUP(S24,Regeln!$P$3:$Q$5,2,FALSE)*VLOOKUP(Q24,Regeln!$E$3:$G$6,3,FALSE))*100,7),0)/100)</f>
        <v/>
      </c>
      <c r="AK24" s="8">
        <f>IF(W24&lt;&gt;"OK","",ROUND(ROUND((AJ24*Regeln!$B$3)*100,7),0)/100)</f>
        <v/>
      </c>
    </row>
    <row r="25">
      <c r="A25" s="2" t="inlineStr">
        <is>
          <t>R24</t>
        </is>
      </c>
      <c r="B25" s="2" t="inlineStr">
        <is>
          <t>A-16</t>
        </is>
      </c>
      <c r="C25" s="2" t="inlineStr">
        <is>
          <t>Zufallsraum 2</t>
        </is>
      </c>
      <c r="D25" s="2" t="n">
        <v>1.61</v>
      </c>
      <c r="E25" s="2" t="n">
        <v>3.28</v>
      </c>
      <c r="F25" s="2" t="n">
        <v>2.5</v>
      </c>
      <c r="G25" s="2" t="n">
        <v>1</v>
      </c>
      <c r="H25" s="2" t="n">
        <v>0</v>
      </c>
      <c r="I25" s="2" t="n">
        <v>1</v>
      </c>
      <c r="J25" s="2" t="n">
        <v>1.25</v>
      </c>
      <c r="K25" s="2" t="n">
        <v>0.8</v>
      </c>
      <c r="L25" s="2" t="n">
        <v>2</v>
      </c>
      <c r="M25" s="2" t="n">
        <v>0.95</v>
      </c>
      <c r="N25" s="2" t="n">
        <v>0.52</v>
      </c>
      <c r="O25" s="2" t="n">
        <v>0</v>
      </c>
      <c r="P25" s="2" t="n">
        <v>0</v>
      </c>
      <c r="Q25" s="2" t="inlineStr">
        <is>
          <t>Gerade</t>
        </is>
      </c>
      <c r="R25" s="2" t="inlineStr">
        <is>
          <t>30x30</t>
        </is>
      </c>
      <c r="S25" s="2" t="n">
        <v>2</v>
      </c>
      <c r="T25" s="4">
        <f>IF(A25="","",IF(I25&gt;0,D25*F25+D25*I25+2*(E25*F25-J25*(F25-I25)/2),2*(D25+E25)*F25))</f>
        <v/>
      </c>
      <c r="U25" s="4">
        <f>IF(A25="","",K25*L25+M25*N25+O25*P25)</f>
        <v/>
      </c>
      <c r="V25" s="4">
        <f>IF(A25="","",G25*D25*E25)</f>
        <v/>
      </c>
      <c r="W25" s="5">
        <f>IF(A25="","",IF(OR(D25&lt;=0,E25&lt;=0,MIN(F25,H25,I25,J25,K25,L25,M25,N25,O25,P25)&lt;0),"FEHLER: Masse",IF(OR(ISNA(MATCH(Q25,Regeln!$E$3:$E$6,0)),ISNA(MATCH(R25,Regeln!$I$3:$I$7,0)),ISNA(MATCH(S25,Regeln!$P$3:$P$5,0))),"FEHLER: Regel fehlt",IF(AND(I25&gt;0,OR(I25&gt;=F25,J25&lt;=0,J25&gt;E25)),"FEHLER: Schraege",IF(ROUND(U25-T25,9)&gt;0,"FEHLER: Oeffnungen &gt; Wand",IF(ROUND(H25-V25,9)&gt;0,"FEHLER: Abzug &gt; Boden",IF(ROUND(T25-U25+V25-H25,9)&lt;=0,"FEHLER: keine Flaeche","OK")))))))</f>
        <v/>
      </c>
      <c r="X25" s="6">
        <f>IF(A25="",0,IF(W25="OK",0,1))</f>
        <v/>
      </c>
      <c r="Y25" s="4">
        <f>IF(W25&lt;&gt;"OK","",ROUND(T25-U25+V25-H25,9))</f>
        <v/>
      </c>
      <c r="Z25" s="7">
        <f>IF(W25&lt;&gt;"OK","",VLOOKUP(Q25,Regeln!$E$3:$G$6,2,FALSE)+IF(I25&gt;0,Regeln!$B$8,0))</f>
        <v/>
      </c>
      <c r="AA25" s="4">
        <f>IF(W25&lt;&gt;"OK","",Y25*(1+Z25))</f>
        <v/>
      </c>
      <c r="AB25" s="6">
        <f>IF(W25&lt;&gt;"OK","",ROUNDUP(ROUND(AA25*VLOOKUP(R25,Regeln!$I$3:$N$7,2,FALSE),9),0))</f>
        <v/>
      </c>
      <c r="AC25" s="6">
        <f>IF(W25&lt;&gt;"OK","",ROUNDUP(ROUND(AB25/VLOOKUP(R25,Regeln!$I$3:$N$7,3,FALSE),9),0))</f>
        <v/>
      </c>
      <c r="AD25" s="8">
        <f>IF(W25&lt;&gt;"OK","",AC25*VLOOKUP(R25,Regeln!$I$3:$N$7,4,FALSE))</f>
        <v/>
      </c>
      <c r="AE25" s="6">
        <f>IF(W25&lt;&gt;"OK","",ROUNDUP(ROUND(Y25*VLOOKUP(R25,Regeln!$I$3:$N$7,5,FALSE)/Regeln!$B$9,9),0))</f>
        <v/>
      </c>
      <c r="AF25" s="8">
        <f>IF(W25&lt;&gt;"OK","",AE25*Regeln!$B$10)</f>
        <v/>
      </c>
      <c r="AG25" s="6">
        <f>IF(W25&lt;&gt;"OK","",ROUNDUP(ROUND(Y25*VLOOKUP(R25,Regeln!$I$3:$N$7,6,FALSE)/Regeln!$B$11,9),0))</f>
        <v/>
      </c>
      <c r="AH25" s="8">
        <f>IF(W25&lt;&gt;"OK","",AG25*Regeln!$B$12)</f>
        <v/>
      </c>
      <c r="AI25" s="8">
        <f>IF(W25&lt;&gt;"OK","",ROUND(ROUND((AD25+AF25+AH25)*100,7),0)/100)</f>
        <v/>
      </c>
      <c r="AJ25" s="4">
        <f>IF(W25&lt;&gt;"OK","",ROUND(ROUND((Y25*VLOOKUP(S25,Regeln!$P$3:$Q$5,2,FALSE)*VLOOKUP(Q25,Regeln!$E$3:$G$6,3,FALSE))*100,7),0)/100)</f>
        <v/>
      </c>
      <c r="AK25" s="8">
        <f>IF(W25&lt;&gt;"OK","",ROUND(ROUND((AJ25*Regeln!$B$3)*100,7),0)/100)</f>
        <v/>
      </c>
    </row>
    <row r="26">
      <c r="A26" s="2" t="inlineStr">
        <is>
          <t>R25</t>
        </is>
      </c>
      <c r="B26" s="2" t="inlineStr">
        <is>
          <t>A-17</t>
        </is>
      </c>
      <c r="C26" s="2" t="inlineStr">
        <is>
          <t>Zufallsraum 3</t>
        </is>
      </c>
      <c r="D26" s="2" t="n">
        <v>5.92</v>
      </c>
      <c r="E26" s="2" t="n">
        <v>4.25</v>
      </c>
      <c r="F26" s="2" t="n">
        <v>0</v>
      </c>
      <c r="G26" s="2" t="n">
        <v>1</v>
      </c>
      <c r="H26" s="2" t="n">
        <v>1.36</v>
      </c>
      <c r="I26" s="2" t="n">
        <v>0</v>
      </c>
      <c r="J26" s="2" t="n">
        <v>0</v>
      </c>
      <c r="K26" s="2" t="n">
        <v>0</v>
      </c>
      <c r="L26" s="2" t="n">
        <v>0</v>
      </c>
      <c r="M26" s="2" t="n">
        <v>0</v>
      </c>
      <c r="N26" s="2" t="n">
        <v>0</v>
      </c>
      <c r="O26" s="2" t="n">
        <v>0</v>
      </c>
      <c r="P26" s="2" t="n">
        <v>0</v>
      </c>
      <c r="Q26" s="2" t="inlineStr">
        <is>
          <t>Gerade</t>
        </is>
      </c>
      <c r="R26" s="2" t="inlineStr">
        <is>
          <t>30x60</t>
        </is>
      </c>
      <c r="S26" s="2" t="n">
        <v>1</v>
      </c>
      <c r="T26" s="4">
        <f>IF(A26="","",IF(I26&gt;0,D26*F26+D26*I26+2*(E26*F26-J26*(F26-I26)/2),2*(D26+E26)*F26))</f>
        <v/>
      </c>
      <c r="U26" s="4">
        <f>IF(A26="","",K26*L26+M26*N26+O26*P26)</f>
        <v/>
      </c>
      <c r="V26" s="4">
        <f>IF(A26="","",G26*D26*E26)</f>
        <v/>
      </c>
      <c r="W26" s="5">
        <f>IF(A26="","",IF(OR(D26&lt;=0,E26&lt;=0,MIN(F26,H26,I26,J26,K26,L26,M26,N26,O26,P26)&lt;0),"FEHLER: Masse",IF(OR(ISNA(MATCH(Q26,Regeln!$E$3:$E$6,0)),ISNA(MATCH(R26,Regeln!$I$3:$I$7,0)),ISNA(MATCH(S26,Regeln!$P$3:$P$5,0))),"FEHLER: Regel fehlt",IF(AND(I26&gt;0,OR(I26&gt;=F26,J26&lt;=0,J26&gt;E26)),"FEHLER: Schraege",IF(ROUND(U26-T26,9)&gt;0,"FEHLER: Oeffnungen &gt; Wand",IF(ROUND(H26-V26,9)&gt;0,"FEHLER: Abzug &gt; Boden",IF(ROUND(T26-U26+V26-H26,9)&lt;=0,"FEHLER: keine Flaeche","OK")))))))</f>
        <v/>
      </c>
      <c r="X26" s="6">
        <f>IF(A26="",0,IF(W26="OK",0,1))</f>
        <v/>
      </c>
      <c r="Y26" s="4">
        <f>IF(W26&lt;&gt;"OK","",ROUND(T26-U26+V26-H26,9))</f>
        <v/>
      </c>
      <c r="Z26" s="7">
        <f>IF(W26&lt;&gt;"OK","",VLOOKUP(Q26,Regeln!$E$3:$G$6,2,FALSE)+IF(I26&gt;0,Regeln!$B$8,0))</f>
        <v/>
      </c>
      <c r="AA26" s="4">
        <f>IF(W26&lt;&gt;"OK","",Y26*(1+Z26))</f>
        <v/>
      </c>
      <c r="AB26" s="6">
        <f>IF(W26&lt;&gt;"OK","",ROUNDUP(ROUND(AA26*VLOOKUP(R26,Regeln!$I$3:$N$7,2,FALSE),9),0))</f>
        <v/>
      </c>
      <c r="AC26" s="6">
        <f>IF(W26&lt;&gt;"OK","",ROUNDUP(ROUND(AB26/VLOOKUP(R26,Regeln!$I$3:$N$7,3,FALSE),9),0))</f>
        <v/>
      </c>
      <c r="AD26" s="8">
        <f>IF(W26&lt;&gt;"OK","",AC26*VLOOKUP(R26,Regeln!$I$3:$N$7,4,FALSE))</f>
        <v/>
      </c>
      <c r="AE26" s="6">
        <f>IF(W26&lt;&gt;"OK","",ROUNDUP(ROUND(Y26*VLOOKUP(R26,Regeln!$I$3:$N$7,5,FALSE)/Regeln!$B$9,9),0))</f>
        <v/>
      </c>
      <c r="AF26" s="8">
        <f>IF(W26&lt;&gt;"OK","",AE26*Regeln!$B$10)</f>
        <v/>
      </c>
      <c r="AG26" s="6">
        <f>IF(W26&lt;&gt;"OK","",ROUNDUP(ROUND(Y26*VLOOKUP(R26,Regeln!$I$3:$N$7,6,FALSE)/Regeln!$B$11,9),0))</f>
        <v/>
      </c>
      <c r="AH26" s="8">
        <f>IF(W26&lt;&gt;"OK","",AG26*Regeln!$B$12)</f>
        <v/>
      </c>
      <c r="AI26" s="8">
        <f>IF(W26&lt;&gt;"OK","",ROUND(ROUND((AD26+AF26+AH26)*100,7),0)/100)</f>
        <v/>
      </c>
      <c r="AJ26" s="4">
        <f>IF(W26&lt;&gt;"OK","",ROUND(ROUND((Y26*VLOOKUP(S26,Regeln!$P$3:$Q$5,2,FALSE)*VLOOKUP(Q26,Regeln!$E$3:$G$6,3,FALSE))*100,7),0)/100)</f>
        <v/>
      </c>
      <c r="AK26" s="8">
        <f>IF(W26&lt;&gt;"OK","",ROUND(ROUND((AJ26*Regeln!$B$3)*100,7),0)/100)</f>
        <v/>
      </c>
    </row>
    <row r="27">
      <c r="A27" s="2" t="inlineStr">
        <is>
          <t>R26</t>
        </is>
      </c>
      <c r="B27" s="2" t="inlineStr">
        <is>
          <t>A-17</t>
        </is>
      </c>
      <c r="C27" s="2" t="inlineStr">
        <is>
          <t>Zufallsraum 4</t>
        </is>
      </c>
      <c r="D27" s="2" t="n">
        <v>4.44</v>
      </c>
      <c r="E27" s="2" t="n">
        <v>3.28</v>
      </c>
      <c r="F27" s="2" t="n">
        <v>2.2</v>
      </c>
      <c r="G27" s="2" t="n">
        <v>1</v>
      </c>
      <c r="H27" s="2" t="n">
        <v>1.36</v>
      </c>
      <c r="I27" s="2" t="n">
        <v>0.8</v>
      </c>
      <c r="J27" s="2" t="n">
        <v>1.41</v>
      </c>
      <c r="K27" s="2" t="n">
        <v>0.8</v>
      </c>
      <c r="L27" s="2" t="n">
        <v>2</v>
      </c>
      <c r="M27" s="2" t="n">
        <v>0</v>
      </c>
      <c r="N27" s="2" t="n">
        <v>0</v>
      </c>
      <c r="O27" s="2" t="n">
        <v>0</v>
      </c>
      <c r="P27" s="2" t="n">
        <v>0</v>
      </c>
      <c r="Q27" s="2" t="inlineStr">
        <is>
          <t>Halbverband</t>
        </is>
      </c>
      <c r="R27" s="2" t="inlineStr">
        <is>
          <t>120x60</t>
        </is>
      </c>
      <c r="S27" s="2" t="n">
        <v>3</v>
      </c>
      <c r="T27" s="4">
        <f>IF(A27="","",IF(I27&gt;0,D27*F27+D27*I27+2*(E27*F27-J27*(F27-I27)/2),2*(D27+E27)*F27))</f>
        <v/>
      </c>
      <c r="U27" s="4">
        <f>IF(A27="","",K27*L27+M27*N27+O27*P27)</f>
        <v/>
      </c>
      <c r="V27" s="4">
        <f>IF(A27="","",G27*D27*E27)</f>
        <v/>
      </c>
      <c r="W27" s="5">
        <f>IF(A27="","",IF(OR(D27&lt;=0,E27&lt;=0,MIN(F27,H27,I27,J27,K27,L27,M27,N27,O27,P27)&lt;0),"FEHLER: Masse",IF(OR(ISNA(MATCH(Q27,Regeln!$E$3:$E$6,0)),ISNA(MATCH(R27,Regeln!$I$3:$I$7,0)),ISNA(MATCH(S27,Regeln!$P$3:$P$5,0))),"FEHLER: Regel fehlt",IF(AND(I27&gt;0,OR(I27&gt;=F27,J27&lt;=0,J27&gt;E27)),"FEHLER: Schraege",IF(ROUND(U27-T27,9)&gt;0,"FEHLER: Oeffnungen &gt; Wand",IF(ROUND(H27-V27,9)&gt;0,"FEHLER: Abzug &gt; Boden",IF(ROUND(T27-U27+V27-H27,9)&lt;=0,"FEHLER: keine Flaeche","OK")))))))</f>
        <v/>
      </c>
      <c r="X27" s="6">
        <f>IF(A27="",0,IF(W27="OK",0,1))</f>
        <v/>
      </c>
      <c r="Y27" s="4">
        <f>IF(W27&lt;&gt;"OK","",ROUND(T27-U27+V27-H27,9))</f>
        <v/>
      </c>
      <c r="Z27" s="7">
        <f>IF(W27&lt;&gt;"OK","",VLOOKUP(Q27,Regeln!$E$3:$G$6,2,FALSE)+IF(I27&gt;0,Regeln!$B$8,0))</f>
        <v/>
      </c>
      <c r="AA27" s="4">
        <f>IF(W27&lt;&gt;"OK","",Y27*(1+Z27))</f>
        <v/>
      </c>
      <c r="AB27" s="6">
        <f>IF(W27&lt;&gt;"OK","",ROUNDUP(ROUND(AA27*VLOOKUP(R27,Regeln!$I$3:$N$7,2,FALSE),9),0))</f>
        <v/>
      </c>
      <c r="AC27" s="6">
        <f>IF(W27&lt;&gt;"OK","",ROUNDUP(ROUND(AB27/VLOOKUP(R27,Regeln!$I$3:$N$7,3,FALSE),9),0))</f>
        <v/>
      </c>
      <c r="AD27" s="8">
        <f>IF(W27&lt;&gt;"OK","",AC27*VLOOKUP(R27,Regeln!$I$3:$N$7,4,FALSE))</f>
        <v/>
      </c>
      <c r="AE27" s="6">
        <f>IF(W27&lt;&gt;"OK","",ROUNDUP(ROUND(Y27*VLOOKUP(R27,Regeln!$I$3:$N$7,5,FALSE)/Regeln!$B$9,9),0))</f>
        <v/>
      </c>
      <c r="AF27" s="8">
        <f>IF(W27&lt;&gt;"OK","",AE27*Regeln!$B$10)</f>
        <v/>
      </c>
      <c r="AG27" s="6">
        <f>IF(W27&lt;&gt;"OK","",ROUNDUP(ROUND(Y27*VLOOKUP(R27,Regeln!$I$3:$N$7,6,FALSE)/Regeln!$B$11,9),0))</f>
        <v/>
      </c>
      <c r="AH27" s="8">
        <f>IF(W27&lt;&gt;"OK","",AG27*Regeln!$B$12)</f>
        <v/>
      </c>
      <c r="AI27" s="8">
        <f>IF(W27&lt;&gt;"OK","",ROUND(ROUND((AD27+AF27+AH27)*100,7),0)/100)</f>
        <v/>
      </c>
      <c r="AJ27" s="4">
        <f>IF(W27&lt;&gt;"OK","",ROUND(ROUND((Y27*VLOOKUP(S27,Regeln!$P$3:$Q$5,2,FALSE)*VLOOKUP(Q27,Regeln!$E$3:$G$6,3,FALSE))*100,7),0)/100)</f>
        <v/>
      </c>
      <c r="AK27" s="8">
        <f>IF(W27&lt;&gt;"OK","",ROUND(ROUND((AJ27*Regeln!$B$3)*100,7),0)/100)</f>
        <v/>
      </c>
    </row>
    <row r="28">
      <c r="A28" s="2" t="inlineStr">
        <is>
          <t>R27</t>
        </is>
      </c>
      <c r="B28" s="2" t="inlineStr">
        <is>
          <t>A-18</t>
        </is>
      </c>
      <c r="C28" s="2" t="inlineStr">
        <is>
          <t>Zufallsraum 5</t>
        </is>
      </c>
      <c r="D28" s="2" t="n">
        <v>5.07</v>
      </c>
      <c r="E28" s="2" t="n">
        <v>3.77</v>
      </c>
      <c r="F28" s="2" t="n">
        <v>2</v>
      </c>
      <c r="G28" s="2" t="n">
        <v>1</v>
      </c>
      <c r="H28" s="2" t="n">
        <v>1.36</v>
      </c>
      <c r="I28" s="2" t="n">
        <v>0</v>
      </c>
      <c r="J28" s="2" t="n">
        <v>0</v>
      </c>
      <c r="K28" s="2" t="n">
        <v>0.8</v>
      </c>
      <c r="L28" s="2" t="n">
        <v>2</v>
      </c>
      <c r="M28" s="2" t="n">
        <v>0.95</v>
      </c>
      <c r="N28" s="2" t="n">
        <v>0.51</v>
      </c>
      <c r="O28" s="2" t="n">
        <v>0</v>
      </c>
      <c r="P28" s="2" t="n">
        <v>0</v>
      </c>
      <c r="Q28" s="2" t="inlineStr">
        <is>
          <t>Halbverband</t>
        </is>
      </c>
      <c r="R28" s="2" t="inlineStr">
        <is>
          <t>30x60</t>
        </is>
      </c>
      <c r="S28" s="2" t="n">
        <v>1</v>
      </c>
      <c r="T28" s="4">
        <f>IF(A28="","",IF(I28&gt;0,D28*F28+D28*I28+2*(E28*F28-J28*(F28-I28)/2),2*(D28+E28)*F28))</f>
        <v/>
      </c>
      <c r="U28" s="4">
        <f>IF(A28="","",K28*L28+M28*N28+O28*P28)</f>
        <v/>
      </c>
      <c r="V28" s="4">
        <f>IF(A28="","",G28*D28*E28)</f>
        <v/>
      </c>
      <c r="W28" s="5">
        <f>IF(A28="","",IF(OR(D28&lt;=0,E28&lt;=0,MIN(F28,H28,I28,J28,K28,L28,M28,N28,O28,P28)&lt;0),"FEHLER: Masse",IF(OR(ISNA(MATCH(Q28,Regeln!$E$3:$E$6,0)),ISNA(MATCH(R28,Regeln!$I$3:$I$7,0)),ISNA(MATCH(S28,Regeln!$P$3:$P$5,0))),"FEHLER: Regel fehlt",IF(AND(I28&gt;0,OR(I28&gt;=F28,J28&lt;=0,J28&gt;E28)),"FEHLER: Schraege",IF(ROUND(U28-T28,9)&gt;0,"FEHLER: Oeffnungen &gt; Wand",IF(ROUND(H28-V28,9)&gt;0,"FEHLER: Abzug &gt; Boden",IF(ROUND(T28-U28+V28-H28,9)&lt;=0,"FEHLER: keine Flaeche","OK")))))))</f>
        <v/>
      </c>
      <c r="X28" s="6">
        <f>IF(A28="",0,IF(W28="OK",0,1))</f>
        <v/>
      </c>
      <c r="Y28" s="4">
        <f>IF(W28&lt;&gt;"OK","",ROUND(T28-U28+V28-H28,9))</f>
        <v/>
      </c>
      <c r="Z28" s="7">
        <f>IF(W28&lt;&gt;"OK","",VLOOKUP(Q28,Regeln!$E$3:$G$6,2,FALSE)+IF(I28&gt;0,Regeln!$B$8,0))</f>
        <v/>
      </c>
      <c r="AA28" s="4">
        <f>IF(W28&lt;&gt;"OK","",Y28*(1+Z28))</f>
        <v/>
      </c>
      <c r="AB28" s="6">
        <f>IF(W28&lt;&gt;"OK","",ROUNDUP(ROUND(AA28*VLOOKUP(R28,Regeln!$I$3:$N$7,2,FALSE),9),0))</f>
        <v/>
      </c>
      <c r="AC28" s="6">
        <f>IF(W28&lt;&gt;"OK","",ROUNDUP(ROUND(AB28/VLOOKUP(R28,Regeln!$I$3:$N$7,3,FALSE),9),0))</f>
        <v/>
      </c>
      <c r="AD28" s="8">
        <f>IF(W28&lt;&gt;"OK","",AC28*VLOOKUP(R28,Regeln!$I$3:$N$7,4,FALSE))</f>
        <v/>
      </c>
      <c r="AE28" s="6">
        <f>IF(W28&lt;&gt;"OK","",ROUNDUP(ROUND(Y28*VLOOKUP(R28,Regeln!$I$3:$N$7,5,FALSE)/Regeln!$B$9,9),0))</f>
        <v/>
      </c>
      <c r="AF28" s="8">
        <f>IF(W28&lt;&gt;"OK","",AE28*Regeln!$B$10)</f>
        <v/>
      </c>
      <c r="AG28" s="6">
        <f>IF(W28&lt;&gt;"OK","",ROUNDUP(ROUND(Y28*VLOOKUP(R28,Regeln!$I$3:$N$7,6,FALSE)/Regeln!$B$11,9),0))</f>
        <v/>
      </c>
      <c r="AH28" s="8">
        <f>IF(W28&lt;&gt;"OK","",AG28*Regeln!$B$12)</f>
        <v/>
      </c>
      <c r="AI28" s="8">
        <f>IF(W28&lt;&gt;"OK","",ROUND(ROUND((AD28+AF28+AH28)*100,7),0)/100)</f>
        <v/>
      </c>
      <c r="AJ28" s="4">
        <f>IF(W28&lt;&gt;"OK","",ROUND(ROUND((Y28*VLOOKUP(S28,Regeln!$P$3:$Q$5,2,FALSE)*VLOOKUP(Q28,Regeln!$E$3:$G$6,3,FALSE))*100,7),0)/100)</f>
        <v/>
      </c>
      <c r="AK28" s="8">
        <f>IF(W28&lt;&gt;"OK","",ROUND(ROUND((AJ28*Regeln!$B$3)*100,7),0)/100)</f>
        <v/>
      </c>
    </row>
    <row r="29">
      <c r="A29" s="2" t="inlineStr">
        <is>
          <t>R28</t>
        </is>
      </c>
      <c r="B29" s="2" t="inlineStr">
        <is>
          <t>A-18</t>
        </is>
      </c>
      <c r="C29" s="2" t="inlineStr">
        <is>
          <t>Zufallsraum 6</t>
        </is>
      </c>
      <c r="D29" s="2" t="n">
        <v>2.49</v>
      </c>
      <c r="E29" s="2" t="n">
        <v>1.69</v>
      </c>
      <c r="F29" s="2" t="n">
        <v>0</v>
      </c>
      <c r="G29" s="2" t="n">
        <v>1</v>
      </c>
      <c r="H29" s="2" t="n">
        <v>0</v>
      </c>
      <c r="I29" s="2" t="n">
        <v>0</v>
      </c>
      <c r="J29" s="2" t="n">
        <v>0</v>
      </c>
      <c r="K29" s="2" t="n">
        <v>0</v>
      </c>
      <c r="L29" s="2" t="n">
        <v>0</v>
      </c>
      <c r="M29" s="2" t="n">
        <v>0</v>
      </c>
      <c r="N29" s="2" t="n">
        <v>0</v>
      </c>
      <c r="O29" s="2" t="n">
        <v>0</v>
      </c>
      <c r="P29" s="2" t="n">
        <v>0</v>
      </c>
      <c r="Q29" s="2" t="inlineStr">
        <is>
          <t>Diagonal</t>
        </is>
      </c>
      <c r="R29" s="2" t="inlineStr">
        <is>
          <t>120x60</t>
        </is>
      </c>
      <c r="S29" s="2" t="n">
        <v>3</v>
      </c>
      <c r="T29" s="4">
        <f>IF(A29="","",IF(I29&gt;0,D29*F29+D29*I29+2*(E29*F29-J29*(F29-I29)/2),2*(D29+E29)*F29))</f>
        <v/>
      </c>
      <c r="U29" s="4">
        <f>IF(A29="","",K29*L29+M29*N29+O29*P29)</f>
        <v/>
      </c>
      <c r="V29" s="4">
        <f>IF(A29="","",G29*D29*E29)</f>
        <v/>
      </c>
      <c r="W29" s="5">
        <f>IF(A29="","",IF(OR(D29&lt;=0,E29&lt;=0,MIN(F29,H29,I29,J29,K29,L29,M29,N29,O29,P29)&lt;0),"FEHLER: Masse",IF(OR(ISNA(MATCH(Q29,Regeln!$E$3:$E$6,0)),ISNA(MATCH(R29,Regeln!$I$3:$I$7,0)),ISNA(MATCH(S29,Regeln!$P$3:$P$5,0))),"FEHLER: Regel fehlt",IF(AND(I29&gt;0,OR(I29&gt;=F29,J29&lt;=0,J29&gt;E29)),"FEHLER: Schraege",IF(ROUND(U29-T29,9)&gt;0,"FEHLER: Oeffnungen &gt; Wand",IF(ROUND(H29-V29,9)&gt;0,"FEHLER: Abzug &gt; Boden",IF(ROUND(T29-U29+V29-H29,9)&lt;=0,"FEHLER: keine Flaeche","OK")))))))</f>
        <v/>
      </c>
      <c r="X29" s="6">
        <f>IF(A29="",0,IF(W29="OK",0,1))</f>
        <v/>
      </c>
      <c r="Y29" s="4">
        <f>IF(W29&lt;&gt;"OK","",ROUND(T29-U29+V29-H29,9))</f>
        <v/>
      </c>
      <c r="Z29" s="7">
        <f>IF(W29&lt;&gt;"OK","",VLOOKUP(Q29,Regeln!$E$3:$G$6,2,FALSE)+IF(I29&gt;0,Regeln!$B$8,0))</f>
        <v/>
      </c>
      <c r="AA29" s="4">
        <f>IF(W29&lt;&gt;"OK","",Y29*(1+Z29))</f>
        <v/>
      </c>
      <c r="AB29" s="6">
        <f>IF(W29&lt;&gt;"OK","",ROUNDUP(ROUND(AA29*VLOOKUP(R29,Regeln!$I$3:$N$7,2,FALSE),9),0))</f>
        <v/>
      </c>
      <c r="AC29" s="6">
        <f>IF(W29&lt;&gt;"OK","",ROUNDUP(ROUND(AB29/VLOOKUP(R29,Regeln!$I$3:$N$7,3,FALSE),9),0))</f>
        <v/>
      </c>
      <c r="AD29" s="8">
        <f>IF(W29&lt;&gt;"OK","",AC29*VLOOKUP(R29,Regeln!$I$3:$N$7,4,FALSE))</f>
        <v/>
      </c>
      <c r="AE29" s="6">
        <f>IF(W29&lt;&gt;"OK","",ROUNDUP(ROUND(Y29*VLOOKUP(R29,Regeln!$I$3:$N$7,5,FALSE)/Regeln!$B$9,9),0))</f>
        <v/>
      </c>
      <c r="AF29" s="8">
        <f>IF(W29&lt;&gt;"OK","",AE29*Regeln!$B$10)</f>
        <v/>
      </c>
      <c r="AG29" s="6">
        <f>IF(W29&lt;&gt;"OK","",ROUNDUP(ROUND(Y29*VLOOKUP(R29,Regeln!$I$3:$N$7,6,FALSE)/Regeln!$B$11,9),0))</f>
        <v/>
      </c>
      <c r="AH29" s="8">
        <f>IF(W29&lt;&gt;"OK","",AG29*Regeln!$B$12)</f>
        <v/>
      </c>
      <c r="AI29" s="8">
        <f>IF(W29&lt;&gt;"OK","",ROUND(ROUND((AD29+AF29+AH29)*100,7),0)/100)</f>
        <v/>
      </c>
      <c r="AJ29" s="4">
        <f>IF(W29&lt;&gt;"OK","",ROUND(ROUND((Y29*VLOOKUP(S29,Regeln!$P$3:$Q$5,2,FALSE)*VLOOKUP(Q29,Regeln!$E$3:$G$6,3,FALSE))*100,7),0)/100)</f>
        <v/>
      </c>
      <c r="AK29" s="8">
        <f>IF(W29&lt;&gt;"OK","",ROUND(ROUND((AJ29*Regeln!$B$3)*100,7),0)/100)</f>
        <v/>
      </c>
    </row>
    <row r="30">
      <c r="A30" s="2" t="inlineStr">
        <is>
          <t>R29</t>
        </is>
      </c>
      <c r="B30" s="2" t="inlineStr">
        <is>
          <t>A-19</t>
        </is>
      </c>
      <c r="C30" s="2" t="inlineStr">
        <is>
          <t>Zufallsraum 7</t>
        </is>
      </c>
      <c r="D30" s="2" t="n">
        <v>5.14</v>
      </c>
      <c r="E30" s="2" t="n">
        <v>1.99</v>
      </c>
      <c r="F30" s="2" t="n">
        <v>2.2</v>
      </c>
      <c r="G30" s="2" t="n">
        <v>1</v>
      </c>
      <c r="H30" s="2" t="n">
        <v>0</v>
      </c>
      <c r="I30" s="2" t="n">
        <v>0.8</v>
      </c>
      <c r="J30" s="2" t="n">
        <v>1.32</v>
      </c>
      <c r="K30" s="2" t="n">
        <v>0.8</v>
      </c>
      <c r="L30" s="2" t="n">
        <v>2</v>
      </c>
      <c r="M30" s="2" t="n">
        <v>0</v>
      </c>
      <c r="N30" s="2" t="n">
        <v>0</v>
      </c>
      <c r="O30" s="2" t="n">
        <v>0</v>
      </c>
      <c r="P30" s="2" t="n">
        <v>0</v>
      </c>
      <c r="Q30" s="2" t="inlineStr">
        <is>
          <t>Diagonal</t>
        </is>
      </c>
      <c r="R30" s="2" t="inlineStr">
        <is>
          <t>30x60</t>
        </is>
      </c>
      <c r="S30" s="2" t="n">
        <v>3</v>
      </c>
      <c r="T30" s="4">
        <f>IF(A30="","",IF(I30&gt;0,D30*F30+D30*I30+2*(E30*F30-J30*(F30-I30)/2),2*(D30+E30)*F30))</f>
        <v/>
      </c>
      <c r="U30" s="4">
        <f>IF(A30="","",K30*L30+M30*N30+O30*P30)</f>
        <v/>
      </c>
      <c r="V30" s="4">
        <f>IF(A30="","",G30*D30*E30)</f>
        <v/>
      </c>
      <c r="W30" s="5">
        <f>IF(A30="","",IF(OR(D30&lt;=0,E30&lt;=0,MIN(F30,H30,I30,J30,K30,L30,M30,N30,O30,P30)&lt;0),"FEHLER: Masse",IF(OR(ISNA(MATCH(Q30,Regeln!$E$3:$E$6,0)),ISNA(MATCH(R30,Regeln!$I$3:$I$7,0)),ISNA(MATCH(S30,Regeln!$P$3:$P$5,0))),"FEHLER: Regel fehlt",IF(AND(I30&gt;0,OR(I30&gt;=F30,J30&lt;=0,J30&gt;E30)),"FEHLER: Schraege",IF(ROUND(U30-T30,9)&gt;0,"FEHLER: Oeffnungen &gt; Wand",IF(ROUND(H30-V30,9)&gt;0,"FEHLER: Abzug &gt; Boden",IF(ROUND(T30-U30+V30-H30,9)&lt;=0,"FEHLER: keine Flaeche","OK")))))))</f>
        <v/>
      </c>
      <c r="X30" s="6">
        <f>IF(A30="",0,IF(W30="OK",0,1))</f>
        <v/>
      </c>
      <c r="Y30" s="4">
        <f>IF(W30&lt;&gt;"OK","",ROUND(T30-U30+V30-H30,9))</f>
        <v/>
      </c>
      <c r="Z30" s="7">
        <f>IF(W30&lt;&gt;"OK","",VLOOKUP(Q30,Regeln!$E$3:$G$6,2,FALSE)+IF(I30&gt;0,Regeln!$B$8,0))</f>
        <v/>
      </c>
      <c r="AA30" s="4">
        <f>IF(W30&lt;&gt;"OK","",Y30*(1+Z30))</f>
        <v/>
      </c>
      <c r="AB30" s="6">
        <f>IF(W30&lt;&gt;"OK","",ROUNDUP(ROUND(AA30*VLOOKUP(R30,Regeln!$I$3:$N$7,2,FALSE),9),0))</f>
        <v/>
      </c>
      <c r="AC30" s="6">
        <f>IF(W30&lt;&gt;"OK","",ROUNDUP(ROUND(AB30/VLOOKUP(R30,Regeln!$I$3:$N$7,3,FALSE),9),0))</f>
        <v/>
      </c>
      <c r="AD30" s="8">
        <f>IF(W30&lt;&gt;"OK","",AC30*VLOOKUP(R30,Regeln!$I$3:$N$7,4,FALSE))</f>
        <v/>
      </c>
      <c r="AE30" s="6">
        <f>IF(W30&lt;&gt;"OK","",ROUNDUP(ROUND(Y30*VLOOKUP(R30,Regeln!$I$3:$N$7,5,FALSE)/Regeln!$B$9,9),0))</f>
        <v/>
      </c>
      <c r="AF30" s="8">
        <f>IF(W30&lt;&gt;"OK","",AE30*Regeln!$B$10)</f>
        <v/>
      </c>
      <c r="AG30" s="6">
        <f>IF(W30&lt;&gt;"OK","",ROUNDUP(ROUND(Y30*VLOOKUP(R30,Regeln!$I$3:$N$7,6,FALSE)/Regeln!$B$11,9),0))</f>
        <v/>
      </c>
      <c r="AH30" s="8">
        <f>IF(W30&lt;&gt;"OK","",AG30*Regeln!$B$12)</f>
        <v/>
      </c>
      <c r="AI30" s="8">
        <f>IF(W30&lt;&gt;"OK","",ROUND(ROUND((AD30+AF30+AH30)*100,7),0)/100)</f>
        <v/>
      </c>
      <c r="AJ30" s="4">
        <f>IF(W30&lt;&gt;"OK","",ROUND(ROUND((Y30*VLOOKUP(S30,Regeln!$P$3:$Q$5,2,FALSE)*VLOOKUP(Q30,Regeln!$E$3:$G$6,3,FALSE))*100,7),0)/100)</f>
        <v/>
      </c>
      <c r="AK30" s="8">
        <f>IF(W30&lt;&gt;"OK","",ROUND(ROUND((AJ30*Regeln!$B$3)*100,7),0)/100)</f>
        <v/>
      </c>
    </row>
    <row r="31">
      <c r="A31" s="2" t="inlineStr">
        <is>
          <t>R30</t>
        </is>
      </c>
      <c r="B31" s="2" t="inlineStr">
        <is>
          <t>A-19</t>
        </is>
      </c>
      <c r="C31" s="2" t="inlineStr">
        <is>
          <t>Zufallsraum 8</t>
        </is>
      </c>
      <c r="D31" s="2" t="n">
        <v>2.93</v>
      </c>
      <c r="E31" s="2" t="n">
        <v>1.41</v>
      </c>
      <c r="F31" s="2" t="n">
        <v>2.5</v>
      </c>
      <c r="G31" s="2" t="n">
        <v>1</v>
      </c>
      <c r="H31" s="2" t="n">
        <v>0.64</v>
      </c>
      <c r="I31" s="2" t="n">
        <v>0</v>
      </c>
      <c r="J31" s="2" t="n">
        <v>0</v>
      </c>
      <c r="K31" s="2" t="n">
        <v>0.8</v>
      </c>
      <c r="L31" s="2" t="n">
        <v>2</v>
      </c>
      <c r="M31" s="2" t="n">
        <v>0.72</v>
      </c>
      <c r="N31" s="2" t="n">
        <v>0.91</v>
      </c>
      <c r="O31" s="2" t="n">
        <v>0</v>
      </c>
      <c r="P31" s="2" t="n">
        <v>0</v>
      </c>
      <c r="Q31" s="2" t="inlineStr">
        <is>
          <t>Fischgrat</t>
        </is>
      </c>
      <c r="R31" s="2" t="inlineStr">
        <is>
          <t>30x60</t>
        </is>
      </c>
      <c r="S31" s="2" t="n">
        <v>2</v>
      </c>
      <c r="T31" s="4">
        <f>IF(A31="","",IF(I31&gt;0,D31*F31+D31*I31+2*(E31*F31-J31*(F31-I31)/2),2*(D31+E31)*F31))</f>
        <v/>
      </c>
      <c r="U31" s="4">
        <f>IF(A31="","",K31*L31+M31*N31+O31*P31)</f>
        <v/>
      </c>
      <c r="V31" s="4">
        <f>IF(A31="","",G31*D31*E31)</f>
        <v/>
      </c>
      <c r="W31" s="5">
        <f>IF(A31="","",IF(OR(D31&lt;=0,E31&lt;=0,MIN(F31,H31,I31,J31,K31,L31,M31,N31,O31,P31)&lt;0),"FEHLER: Masse",IF(OR(ISNA(MATCH(Q31,Regeln!$E$3:$E$6,0)),ISNA(MATCH(R31,Regeln!$I$3:$I$7,0)),ISNA(MATCH(S31,Regeln!$P$3:$P$5,0))),"FEHLER: Regel fehlt",IF(AND(I31&gt;0,OR(I31&gt;=F31,J31&lt;=0,J31&gt;E31)),"FEHLER: Schraege",IF(ROUND(U31-T31,9)&gt;0,"FEHLER: Oeffnungen &gt; Wand",IF(ROUND(H31-V31,9)&gt;0,"FEHLER: Abzug &gt; Boden",IF(ROUND(T31-U31+V31-H31,9)&lt;=0,"FEHLER: keine Flaeche","OK")))))))</f>
        <v/>
      </c>
      <c r="X31" s="6">
        <f>IF(A31="",0,IF(W31="OK",0,1))</f>
        <v/>
      </c>
      <c r="Y31" s="4">
        <f>IF(W31&lt;&gt;"OK","",ROUND(T31-U31+V31-H31,9))</f>
        <v/>
      </c>
      <c r="Z31" s="7">
        <f>IF(W31&lt;&gt;"OK","",VLOOKUP(Q31,Regeln!$E$3:$G$6,2,FALSE)+IF(I31&gt;0,Regeln!$B$8,0))</f>
        <v/>
      </c>
      <c r="AA31" s="4">
        <f>IF(W31&lt;&gt;"OK","",Y31*(1+Z31))</f>
        <v/>
      </c>
      <c r="AB31" s="6">
        <f>IF(W31&lt;&gt;"OK","",ROUNDUP(ROUND(AA31*VLOOKUP(R31,Regeln!$I$3:$N$7,2,FALSE),9),0))</f>
        <v/>
      </c>
      <c r="AC31" s="6">
        <f>IF(W31&lt;&gt;"OK","",ROUNDUP(ROUND(AB31/VLOOKUP(R31,Regeln!$I$3:$N$7,3,FALSE),9),0))</f>
        <v/>
      </c>
      <c r="AD31" s="8">
        <f>IF(W31&lt;&gt;"OK","",AC31*VLOOKUP(R31,Regeln!$I$3:$N$7,4,FALSE))</f>
        <v/>
      </c>
      <c r="AE31" s="6">
        <f>IF(W31&lt;&gt;"OK","",ROUNDUP(ROUND(Y31*VLOOKUP(R31,Regeln!$I$3:$N$7,5,FALSE)/Regeln!$B$9,9),0))</f>
        <v/>
      </c>
      <c r="AF31" s="8">
        <f>IF(W31&lt;&gt;"OK","",AE31*Regeln!$B$10)</f>
        <v/>
      </c>
      <c r="AG31" s="6">
        <f>IF(W31&lt;&gt;"OK","",ROUNDUP(ROUND(Y31*VLOOKUP(R31,Regeln!$I$3:$N$7,6,FALSE)/Regeln!$B$11,9),0))</f>
        <v/>
      </c>
      <c r="AH31" s="8">
        <f>IF(W31&lt;&gt;"OK","",AG31*Regeln!$B$12)</f>
        <v/>
      </c>
      <c r="AI31" s="8">
        <f>IF(W31&lt;&gt;"OK","",ROUND(ROUND((AD31+AF31+AH31)*100,7),0)/100)</f>
        <v/>
      </c>
      <c r="AJ31" s="4">
        <f>IF(W31&lt;&gt;"OK","",ROUND(ROUND((Y31*VLOOKUP(S31,Regeln!$P$3:$Q$5,2,FALSE)*VLOOKUP(Q31,Regeln!$E$3:$G$6,3,FALSE))*100,7),0)/100)</f>
        <v/>
      </c>
      <c r="AK31" s="8">
        <f>IF(W31&lt;&gt;"OK","",ROUND(ROUND((AJ31*Regeln!$B$3)*100,7),0)/100)</f>
        <v/>
      </c>
    </row>
    <row r="32">
      <c r="A32" s="2" t="inlineStr">
        <is>
          <t>R31</t>
        </is>
      </c>
      <c r="B32" s="2" t="inlineStr">
        <is>
          <t>A-20</t>
        </is>
      </c>
      <c r="C32" s="2" t="inlineStr">
        <is>
          <t>Zufallsraum 9</t>
        </is>
      </c>
      <c r="D32" s="2" t="n">
        <v>4.14</v>
      </c>
      <c r="E32" s="2" t="n">
        <v>3.99</v>
      </c>
      <c r="F32" s="2" t="n">
        <v>0</v>
      </c>
      <c r="G32" s="2" t="n">
        <v>1</v>
      </c>
      <c r="H32" s="2" t="n">
        <v>1.36</v>
      </c>
      <c r="I32" s="2" t="n">
        <v>0</v>
      </c>
      <c r="J32" s="2" t="n">
        <v>0</v>
      </c>
      <c r="K32" s="2" t="n">
        <v>0</v>
      </c>
      <c r="L32" s="2" t="n">
        <v>0</v>
      </c>
      <c r="M32" s="2" t="n">
        <v>0</v>
      </c>
      <c r="N32" s="2" t="n">
        <v>0</v>
      </c>
      <c r="O32" s="2" t="n">
        <v>0</v>
      </c>
      <c r="P32" s="2" t="n">
        <v>0</v>
      </c>
      <c r="Q32" s="2" t="inlineStr">
        <is>
          <t>Halbverband</t>
        </is>
      </c>
      <c r="R32" s="2" t="inlineStr">
        <is>
          <t>20x20</t>
        </is>
      </c>
      <c r="S32" s="2" t="n">
        <v>3</v>
      </c>
      <c r="T32" s="4">
        <f>IF(A32="","",IF(I32&gt;0,D32*F32+D32*I32+2*(E32*F32-J32*(F32-I32)/2),2*(D32+E32)*F32))</f>
        <v/>
      </c>
      <c r="U32" s="4">
        <f>IF(A32="","",K32*L32+M32*N32+O32*P32)</f>
        <v/>
      </c>
      <c r="V32" s="4">
        <f>IF(A32="","",G32*D32*E32)</f>
        <v/>
      </c>
      <c r="W32" s="5">
        <f>IF(A32="","",IF(OR(D32&lt;=0,E32&lt;=0,MIN(F32,H32,I32,J32,K32,L32,M32,N32,O32,P32)&lt;0),"FEHLER: Masse",IF(OR(ISNA(MATCH(Q32,Regeln!$E$3:$E$6,0)),ISNA(MATCH(R32,Regeln!$I$3:$I$7,0)),ISNA(MATCH(S32,Regeln!$P$3:$P$5,0))),"FEHLER: Regel fehlt",IF(AND(I32&gt;0,OR(I32&gt;=F32,J32&lt;=0,J32&gt;E32)),"FEHLER: Schraege",IF(ROUND(U32-T32,9)&gt;0,"FEHLER: Oeffnungen &gt; Wand",IF(ROUND(H32-V32,9)&gt;0,"FEHLER: Abzug &gt; Boden",IF(ROUND(T32-U32+V32-H32,9)&lt;=0,"FEHLER: keine Flaeche","OK")))))))</f>
        <v/>
      </c>
      <c r="X32" s="6">
        <f>IF(A32="",0,IF(W32="OK",0,1))</f>
        <v/>
      </c>
      <c r="Y32" s="4">
        <f>IF(W32&lt;&gt;"OK","",ROUND(T32-U32+V32-H32,9))</f>
        <v/>
      </c>
      <c r="Z32" s="7">
        <f>IF(W32&lt;&gt;"OK","",VLOOKUP(Q32,Regeln!$E$3:$G$6,2,FALSE)+IF(I32&gt;0,Regeln!$B$8,0))</f>
        <v/>
      </c>
      <c r="AA32" s="4">
        <f>IF(W32&lt;&gt;"OK","",Y32*(1+Z32))</f>
        <v/>
      </c>
      <c r="AB32" s="6">
        <f>IF(W32&lt;&gt;"OK","",ROUNDUP(ROUND(AA32*VLOOKUP(R32,Regeln!$I$3:$N$7,2,FALSE),9),0))</f>
        <v/>
      </c>
      <c r="AC32" s="6">
        <f>IF(W32&lt;&gt;"OK","",ROUNDUP(ROUND(AB32/VLOOKUP(R32,Regeln!$I$3:$N$7,3,FALSE),9),0))</f>
        <v/>
      </c>
      <c r="AD32" s="8">
        <f>IF(W32&lt;&gt;"OK","",AC32*VLOOKUP(R32,Regeln!$I$3:$N$7,4,FALSE))</f>
        <v/>
      </c>
      <c r="AE32" s="6">
        <f>IF(W32&lt;&gt;"OK","",ROUNDUP(ROUND(Y32*VLOOKUP(R32,Regeln!$I$3:$N$7,5,FALSE)/Regeln!$B$9,9),0))</f>
        <v/>
      </c>
      <c r="AF32" s="8">
        <f>IF(W32&lt;&gt;"OK","",AE32*Regeln!$B$10)</f>
        <v/>
      </c>
      <c r="AG32" s="6">
        <f>IF(W32&lt;&gt;"OK","",ROUNDUP(ROUND(Y32*VLOOKUP(R32,Regeln!$I$3:$N$7,6,FALSE)/Regeln!$B$11,9),0))</f>
        <v/>
      </c>
      <c r="AH32" s="8">
        <f>IF(W32&lt;&gt;"OK","",AG32*Regeln!$B$12)</f>
        <v/>
      </c>
      <c r="AI32" s="8">
        <f>IF(W32&lt;&gt;"OK","",ROUND(ROUND((AD32+AF32+AH32)*100,7),0)/100)</f>
        <v/>
      </c>
      <c r="AJ32" s="4">
        <f>IF(W32&lt;&gt;"OK","",ROUND(ROUND((Y32*VLOOKUP(S32,Regeln!$P$3:$Q$5,2,FALSE)*VLOOKUP(Q32,Regeln!$E$3:$G$6,3,FALSE))*100,7),0)/100)</f>
        <v/>
      </c>
      <c r="AK32" s="8">
        <f>IF(W32&lt;&gt;"OK","",ROUND(ROUND((AJ32*Regeln!$B$3)*100,7),0)/100)</f>
        <v/>
      </c>
    </row>
    <row r="33">
      <c r="A33" s="2" t="inlineStr">
        <is>
          <t>R32</t>
        </is>
      </c>
      <c r="B33" s="2" t="inlineStr">
        <is>
          <t>A-20</t>
        </is>
      </c>
      <c r="C33" s="2" t="inlineStr">
        <is>
          <t>Zufallsraum 10</t>
        </is>
      </c>
      <c r="D33" s="2" t="n">
        <v>3.91</v>
      </c>
      <c r="E33" s="2" t="n">
        <v>4.2</v>
      </c>
      <c r="F33" s="2" t="n">
        <v>0</v>
      </c>
      <c r="G33" s="2" t="n">
        <v>1</v>
      </c>
      <c r="H33" s="2" t="n">
        <v>0.64</v>
      </c>
      <c r="I33" s="2" t="n">
        <v>0</v>
      </c>
      <c r="J33" s="2" t="n">
        <v>0</v>
      </c>
      <c r="K33" s="2" t="n">
        <v>0</v>
      </c>
      <c r="L33" s="2" t="n">
        <v>0</v>
      </c>
      <c r="M33" s="2" t="n">
        <v>0</v>
      </c>
      <c r="N33" s="2" t="n">
        <v>0</v>
      </c>
      <c r="O33" s="2" t="n">
        <v>0</v>
      </c>
      <c r="P33" s="2" t="n">
        <v>0</v>
      </c>
      <c r="Q33" s="2" t="inlineStr">
        <is>
          <t>Halbverband</t>
        </is>
      </c>
      <c r="R33" s="2" t="inlineStr">
        <is>
          <t>30x60</t>
        </is>
      </c>
      <c r="S33" s="2" t="n">
        <v>2</v>
      </c>
      <c r="T33" s="4">
        <f>IF(A33="","",IF(I33&gt;0,D33*F33+D33*I33+2*(E33*F33-J33*(F33-I33)/2),2*(D33+E33)*F33))</f>
        <v/>
      </c>
      <c r="U33" s="4">
        <f>IF(A33="","",K33*L33+M33*N33+O33*P33)</f>
        <v/>
      </c>
      <c r="V33" s="4">
        <f>IF(A33="","",G33*D33*E33)</f>
        <v/>
      </c>
      <c r="W33" s="5">
        <f>IF(A33="","",IF(OR(D33&lt;=0,E33&lt;=0,MIN(F33,H33,I33,J33,K33,L33,M33,N33,O33,P33)&lt;0),"FEHLER: Masse",IF(OR(ISNA(MATCH(Q33,Regeln!$E$3:$E$6,0)),ISNA(MATCH(R33,Regeln!$I$3:$I$7,0)),ISNA(MATCH(S33,Regeln!$P$3:$P$5,0))),"FEHLER: Regel fehlt",IF(AND(I33&gt;0,OR(I33&gt;=F33,J33&lt;=0,J33&gt;E33)),"FEHLER: Schraege",IF(ROUND(U33-T33,9)&gt;0,"FEHLER: Oeffnungen &gt; Wand",IF(ROUND(H33-V33,9)&gt;0,"FEHLER: Abzug &gt; Boden",IF(ROUND(T33-U33+V33-H33,9)&lt;=0,"FEHLER: keine Flaeche","OK")))))))</f>
        <v/>
      </c>
      <c r="X33" s="6">
        <f>IF(A33="",0,IF(W33="OK",0,1))</f>
        <v/>
      </c>
      <c r="Y33" s="4">
        <f>IF(W33&lt;&gt;"OK","",ROUND(T33-U33+V33-H33,9))</f>
        <v/>
      </c>
      <c r="Z33" s="7">
        <f>IF(W33&lt;&gt;"OK","",VLOOKUP(Q33,Regeln!$E$3:$G$6,2,FALSE)+IF(I33&gt;0,Regeln!$B$8,0))</f>
        <v/>
      </c>
      <c r="AA33" s="4">
        <f>IF(W33&lt;&gt;"OK","",Y33*(1+Z33))</f>
        <v/>
      </c>
      <c r="AB33" s="6">
        <f>IF(W33&lt;&gt;"OK","",ROUNDUP(ROUND(AA33*VLOOKUP(R33,Regeln!$I$3:$N$7,2,FALSE),9),0))</f>
        <v/>
      </c>
      <c r="AC33" s="6">
        <f>IF(W33&lt;&gt;"OK","",ROUNDUP(ROUND(AB33/VLOOKUP(R33,Regeln!$I$3:$N$7,3,FALSE),9),0))</f>
        <v/>
      </c>
      <c r="AD33" s="8">
        <f>IF(W33&lt;&gt;"OK","",AC33*VLOOKUP(R33,Regeln!$I$3:$N$7,4,FALSE))</f>
        <v/>
      </c>
      <c r="AE33" s="6">
        <f>IF(W33&lt;&gt;"OK","",ROUNDUP(ROUND(Y33*VLOOKUP(R33,Regeln!$I$3:$N$7,5,FALSE)/Regeln!$B$9,9),0))</f>
        <v/>
      </c>
      <c r="AF33" s="8">
        <f>IF(W33&lt;&gt;"OK","",AE33*Regeln!$B$10)</f>
        <v/>
      </c>
      <c r="AG33" s="6">
        <f>IF(W33&lt;&gt;"OK","",ROUNDUP(ROUND(Y33*VLOOKUP(R33,Regeln!$I$3:$N$7,6,FALSE)/Regeln!$B$11,9),0))</f>
        <v/>
      </c>
      <c r="AH33" s="8">
        <f>IF(W33&lt;&gt;"OK","",AG33*Regeln!$B$12)</f>
        <v/>
      </c>
      <c r="AI33" s="8">
        <f>IF(W33&lt;&gt;"OK","",ROUND(ROUND((AD33+AF33+AH33)*100,7),0)/100)</f>
        <v/>
      </c>
      <c r="AJ33" s="4">
        <f>IF(W33&lt;&gt;"OK","",ROUND(ROUND((Y33*VLOOKUP(S33,Regeln!$P$3:$Q$5,2,FALSE)*VLOOKUP(Q33,Regeln!$E$3:$G$6,3,FALSE))*100,7),0)/100)</f>
        <v/>
      </c>
      <c r="AK33" s="8">
        <f>IF(W33&lt;&gt;"OK","",ROUND(ROUND((AJ33*Regeln!$B$3)*100,7),0)/100)</f>
        <v/>
      </c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4">
        <f>IF(A34="","",IF(I34&gt;0,D34*F34+D34*I34+2*(E34*F34-J34*(F34-I34)/2),2*(D34+E34)*F34))</f>
        <v/>
      </c>
      <c r="U34" s="4">
        <f>IF(A34="","",K34*L34+M34*N34+O34*P34)</f>
        <v/>
      </c>
      <c r="V34" s="4">
        <f>IF(A34="","",G34*D34*E34)</f>
        <v/>
      </c>
      <c r="W34" s="5">
        <f>IF(A34="","",IF(OR(D34&lt;=0,E34&lt;=0,MIN(F34,H34,I34,J34,K34,L34,M34,N34,O34,P34)&lt;0),"FEHLER: Masse",IF(OR(ISNA(MATCH(Q34,Regeln!$E$3:$E$6,0)),ISNA(MATCH(R34,Regeln!$I$3:$I$7,0)),ISNA(MATCH(S34,Regeln!$P$3:$P$5,0))),"FEHLER: Regel fehlt",IF(AND(I34&gt;0,OR(I34&gt;=F34,J34&lt;=0,J34&gt;E34)),"FEHLER: Schraege",IF(ROUND(U34-T34,9)&gt;0,"FEHLER: Oeffnungen &gt; Wand",IF(ROUND(H34-V34,9)&gt;0,"FEHLER: Abzug &gt; Boden",IF(ROUND(T34-U34+V34-H34,9)&lt;=0,"FEHLER: keine Flaeche","OK")))))))</f>
        <v/>
      </c>
      <c r="X34" s="6">
        <f>IF(A34="",0,IF(W34="OK",0,1))</f>
        <v/>
      </c>
      <c r="Y34" s="4">
        <f>IF(W34&lt;&gt;"OK","",ROUND(T34-U34+V34-H34,9))</f>
        <v/>
      </c>
      <c r="Z34" s="7">
        <f>IF(W34&lt;&gt;"OK","",VLOOKUP(Q34,Regeln!$E$3:$G$6,2,FALSE)+IF(I34&gt;0,Regeln!$B$8,0))</f>
        <v/>
      </c>
      <c r="AA34" s="4">
        <f>IF(W34&lt;&gt;"OK","",Y34*(1+Z34))</f>
        <v/>
      </c>
      <c r="AB34" s="6">
        <f>IF(W34&lt;&gt;"OK","",ROUNDUP(ROUND(AA34*VLOOKUP(R34,Regeln!$I$3:$N$7,2,FALSE),9),0))</f>
        <v/>
      </c>
      <c r="AC34" s="6">
        <f>IF(W34&lt;&gt;"OK","",ROUNDUP(ROUND(AB34/VLOOKUP(R34,Regeln!$I$3:$N$7,3,FALSE),9),0))</f>
        <v/>
      </c>
      <c r="AD34" s="8">
        <f>IF(W34&lt;&gt;"OK","",AC34*VLOOKUP(R34,Regeln!$I$3:$N$7,4,FALSE))</f>
        <v/>
      </c>
      <c r="AE34" s="6">
        <f>IF(W34&lt;&gt;"OK","",ROUNDUP(ROUND(Y34*VLOOKUP(R34,Regeln!$I$3:$N$7,5,FALSE)/Regeln!$B$9,9),0))</f>
        <v/>
      </c>
      <c r="AF34" s="8">
        <f>IF(W34&lt;&gt;"OK","",AE34*Regeln!$B$10)</f>
        <v/>
      </c>
      <c r="AG34" s="6">
        <f>IF(W34&lt;&gt;"OK","",ROUNDUP(ROUND(Y34*VLOOKUP(R34,Regeln!$I$3:$N$7,6,FALSE)/Regeln!$B$11,9),0))</f>
        <v/>
      </c>
      <c r="AH34" s="8">
        <f>IF(W34&lt;&gt;"OK","",AG34*Regeln!$B$12)</f>
        <v/>
      </c>
      <c r="AI34" s="8">
        <f>IF(W34&lt;&gt;"OK","",ROUND(ROUND((AD34+AF34+AH34)*100,7),0)/100)</f>
        <v/>
      </c>
      <c r="AJ34" s="4">
        <f>IF(W34&lt;&gt;"OK","",ROUND(ROUND((Y34*VLOOKUP(S34,Regeln!$P$3:$Q$5,2,FALSE)*VLOOKUP(Q34,Regeln!$E$3:$G$6,3,FALSE))*100,7),0)/100)</f>
        <v/>
      </c>
      <c r="AK34" s="8">
        <f>IF(W34&lt;&gt;"OK","",ROUND(ROUND((AJ34*Regeln!$B$3)*100,7),0)/100)</f>
        <v/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4">
        <f>IF(A35="","",IF(I35&gt;0,D35*F35+D35*I35+2*(E35*F35-J35*(F35-I35)/2),2*(D35+E35)*F35))</f>
        <v/>
      </c>
      <c r="U35" s="4">
        <f>IF(A35="","",K35*L35+M35*N35+O35*P35)</f>
        <v/>
      </c>
      <c r="V35" s="4">
        <f>IF(A35="","",G35*D35*E35)</f>
        <v/>
      </c>
      <c r="W35" s="5">
        <f>IF(A35="","",IF(OR(D35&lt;=0,E35&lt;=0,MIN(F35,H35,I35,J35,K35,L35,M35,N35,O35,P35)&lt;0),"FEHLER: Masse",IF(OR(ISNA(MATCH(Q35,Regeln!$E$3:$E$6,0)),ISNA(MATCH(R35,Regeln!$I$3:$I$7,0)),ISNA(MATCH(S35,Regeln!$P$3:$P$5,0))),"FEHLER: Regel fehlt",IF(AND(I35&gt;0,OR(I35&gt;=F35,J35&lt;=0,J35&gt;E35)),"FEHLER: Schraege",IF(ROUND(U35-T35,9)&gt;0,"FEHLER: Oeffnungen &gt; Wand",IF(ROUND(H35-V35,9)&gt;0,"FEHLER: Abzug &gt; Boden",IF(ROUND(T35-U35+V35-H35,9)&lt;=0,"FEHLER: keine Flaeche","OK")))))))</f>
        <v/>
      </c>
      <c r="X35" s="6">
        <f>IF(A35="",0,IF(W35="OK",0,1))</f>
        <v/>
      </c>
      <c r="Y35" s="4">
        <f>IF(W35&lt;&gt;"OK","",ROUND(T35-U35+V35-H35,9))</f>
        <v/>
      </c>
      <c r="Z35" s="7">
        <f>IF(W35&lt;&gt;"OK","",VLOOKUP(Q35,Regeln!$E$3:$G$6,2,FALSE)+IF(I35&gt;0,Regeln!$B$8,0))</f>
        <v/>
      </c>
      <c r="AA35" s="4">
        <f>IF(W35&lt;&gt;"OK","",Y35*(1+Z35))</f>
        <v/>
      </c>
      <c r="AB35" s="6">
        <f>IF(W35&lt;&gt;"OK","",ROUNDUP(ROUND(AA35*VLOOKUP(R35,Regeln!$I$3:$N$7,2,FALSE),9),0))</f>
        <v/>
      </c>
      <c r="AC35" s="6">
        <f>IF(W35&lt;&gt;"OK","",ROUNDUP(ROUND(AB35/VLOOKUP(R35,Regeln!$I$3:$N$7,3,FALSE),9),0))</f>
        <v/>
      </c>
      <c r="AD35" s="8">
        <f>IF(W35&lt;&gt;"OK","",AC35*VLOOKUP(R35,Regeln!$I$3:$N$7,4,FALSE))</f>
        <v/>
      </c>
      <c r="AE35" s="6">
        <f>IF(W35&lt;&gt;"OK","",ROUNDUP(ROUND(Y35*VLOOKUP(R35,Regeln!$I$3:$N$7,5,FALSE)/Regeln!$B$9,9),0))</f>
        <v/>
      </c>
      <c r="AF35" s="8">
        <f>IF(W35&lt;&gt;"OK","",AE35*Regeln!$B$10)</f>
        <v/>
      </c>
      <c r="AG35" s="6">
        <f>IF(W35&lt;&gt;"OK","",ROUNDUP(ROUND(Y35*VLOOKUP(R35,Regeln!$I$3:$N$7,6,FALSE)/Regeln!$B$11,9),0))</f>
        <v/>
      </c>
      <c r="AH35" s="8">
        <f>IF(W35&lt;&gt;"OK","",AG35*Regeln!$B$12)</f>
        <v/>
      </c>
      <c r="AI35" s="8">
        <f>IF(W35&lt;&gt;"OK","",ROUND(ROUND((AD35+AF35+AH35)*100,7),0)/100)</f>
        <v/>
      </c>
      <c r="AJ35" s="4">
        <f>IF(W35&lt;&gt;"OK","",ROUND(ROUND((Y35*VLOOKUP(S35,Regeln!$P$3:$Q$5,2,FALSE)*VLOOKUP(Q35,Regeln!$E$3:$G$6,3,FALSE))*100,7),0)/100)</f>
        <v/>
      </c>
      <c r="AK35" s="8">
        <f>IF(W35&lt;&gt;"OK","",ROUND(ROUND((AJ35*Regeln!$B$3)*100,7),0)/100)</f>
        <v/>
      </c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4">
        <f>IF(A36="","",IF(I36&gt;0,D36*F36+D36*I36+2*(E36*F36-J36*(F36-I36)/2),2*(D36+E36)*F36))</f>
        <v/>
      </c>
      <c r="U36" s="4">
        <f>IF(A36="","",K36*L36+M36*N36+O36*P36)</f>
        <v/>
      </c>
      <c r="V36" s="4">
        <f>IF(A36="","",G36*D36*E36)</f>
        <v/>
      </c>
      <c r="W36" s="5">
        <f>IF(A36="","",IF(OR(D36&lt;=0,E36&lt;=0,MIN(F36,H36,I36,J36,K36,L36,M36,N36,O36,P36)&lt;0),"FEHLER: Masse",IF(OR(ISNA(MATCH(Q36,Regeln!$E$3:$E$6,0)),ISNA(MATCH(R36,Regeln!$I$3:$I$7,0)),ISNA(MATCH(S36,Regeln!$P$3:$P$5,0))),"FEHLER: Regel fehlt",IF(AND(I36&gt;0,OR(I36&gt;=F36,J36&lt;=0,J36&gt;E36)),"FEHLER: Schraege",IF(ROUND(U36-T36,9)&gt;0,"FEHLER: Oeffnungen &gt; Wand",IF(ROUND(H36-V36,9)&gt;0,"FEHLER: Abzug &gt; Boden",IF(ROUND(T36-U36+V36-H36,9)&lt;=0,"FEHLER: keine Flaeche","OK")))))))</f>
        <v/>
      </c>
      <c r="X36" s="6">
        <f>IF(A36="",0,IF(W36="OK",0,1))</f>
        <v/>
      </c>
      <c r="Y36" s="4">
        <f>IF(W36&lt;&gt;"OK","",ROUND(T36-U36+V36-H36,9))</f>
        <v/>
      </c>
      <c r="Z36" s="7">
        <f>IF(W36&lt;&gt;"OK","",VLOOKUP(Q36,Regeln!$E$3:$G$6,2,FALSE)+IF(I36&gt;0,Regeln!$B$8,0))</f>
        <v/>
      </c>
      <c r="AA36" s="4">
        <f>IF(W36&lt;&gt;"OK","",Y36*(1+Z36))</f>
        <v/>
      </c>
      <c r="AB36" s="6">
        <f>IF(W36&lt;&gt;"OK","",ROUNDUP(ROUND(AA36*VLOOKUP(R36,Regeln!$I$3:$N$7,2,FALSE),9),0))</f>
        <v/>
      </c>
      <c r="AC36" s="6">
        <f>IF(W36&lt;&gt;"OK","",ROUNDUP(ROUND(AB36/VLOOKUP(R36,Regeln!$I$3:$N$7,3,FALSE),9),0))</f>
        <v/>
      </c>
      <c r="AD36" s="8">
        <f>IF(W36&lt;&gt;"OK","",AC36*VLOOKUP(R36,Regeln!$I$3:$N$7,4,FALSE))</f>
        <v/>
      </c>
      <c r="AE36" s="6">
        <f>IF(W36&lt;&gt;"OK","",ROUNDUP(ROUND(Y36*VLOOKUP(R36,Regeln!$I$3:$N$7,5,FALSE)/Regeln!$B$9,9),0))</f>
        <v/>
      </c>
      <c r="AF36" s="8">
        <f>IF(W36&lt;&gt;"OK","",AE36*Regeln!$B$10)</f>
        <v/>
      </c>
      <c r="AG36" s="6">
        <f>IF(W36&lt;&gt;"OK","",ROUNDUP(ROUND(Y36*VLOOKUP(R36,Regeln!$I$3:$N$7,6,FALSE)/Regeln!$B$11,9),0))</f>
        <v/>
      </c>
      <c r="AH36" s="8">
        <f>IF(W36&lt;&gt;"OK","",AG36*Regeln!$B$12)</f>
        <v/>
      </c>
      <c r="AI36" s="8">
        <f>IF(W36&lt;&gt;"OK","",ROUND(ROUND((AD36+AF36+AH36)*100,7),0)/100)</f>
        <v/>
      </c>
      <c r="AJ36" s="4">
        <f>IF(W36&lt;&gt;"OK","",ROUND(ROUND((Y36*VLOOKUP(S36,Regeln!$P$3:$Q$5,2,FALSE)*VLOOKUP(Q36,Regeln!$E$3:$G$6,3,FALSE))*100,7),0)/100)</f>
        <v/>
      </c>
      <c r="AK36" s="8">
        <f>IF(W36&lt;&gt;"OK","",ROUND(ROUND((AJ36*Regeln!$B$3)*100,7),0)/100)</f>
        <v/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4">
        <f>IF(A37="","",IF(I37&gt;0,D37*F37+D37*I37+2*(E37*F37-J37*(F37-I37)/2),2*(D37+E37)*F37))</f>
        <v/>
      </c>
      <c r="U37" s="4">
        <f>IF(A37="","",K37*L37+M37*N37+O37*P37)</f>
        <v/>
      </c>
      <c r="V37" s="4">
        <f>IF(A37="","",G37*D37*E37)</f>
        <v/>
      </c>
      <c r="W37" s="5">
        <f>IF(A37="","",IF(OR(D37&lt;=0,E37&lt;=0,MIN(F37,H37,I37,J37,K37,L37,M37,N37,O37,P37)&lt;0),"FEHLER: Masse",IF(OR(ISNA(MATCH(Q37,Regeln!$E$3:$E$6,0)),ISNA(MATCH(R37,Regeln!$I$3:$I$7,0)),ISNA(MATCH(S37,Regeln!$P$3:$P$5,0))),"FEHLER: Regel fehlt",IF(AND(I37&gt;0,OR(I37&gt;=F37,J37&lt;=0,J37&gt;E37)),"FEHLER: Schraege",IF(ROUND(U37-T37,9)&gt;0,"FEHLER: Oeffnungen &gt; Wand",IF(ROUND(H37-V37,9)&gt;0,"FEHLER: Abzug &gt; Boden",IF(ROUND(T37-U37+V37-H37,9)&lt;=0,"FEHLER: keine Flaeche","OK")))))))</f>
        <v/>
      </c>
      <c r="X37" s="6">
        <f>IF(A37="",0,IF(W37="OK",0,1))</f>
        <v/>
      </c>
      <c r="Y37" s="4">
        <f>IF(W37&lt;&gt;"OK","",ROUND(T37-U37+V37-H37,9))</f>
        <v/>
      </c>
      <c r="Z37" s="7">
        <f>IF(W37&lt;&gt;"OK","",VLOOKUP(Q37,Regeln!$E$3:$G$6,2,FALSE)+IF(I37&gt;0,Regeln!$B$8,0))</f>
        <v/>
      </c>
      <c r="AA37" s="4">
        <f>IF(W37&lt;&gt;"OK","",Y37*(1+Z37))</f>
        <v/>
      </c>
      <c r="AB37" s="6">
        <f>IF(W37&lt;&gt;"OK","",ROUNDUP(ROUND(AA37*VLOOKUP(R37,Regeln!$I$3:$N$7,2,FALSE),9),0))</f>
        <v/>
      </c>
      <c r="AC37" s="6">
        <f>IF(W37&lt;&gt;"OK","",ROUNDUP(ROUND(AB37/VLOOKUP(R37,Regeln!$I$3:$N$7,3,FALSE),9),0))</f>
        <v/>
      </c>
      <c r="AD37" s="8">
        <f>IF(W37&lt;&gt;"OK","",AC37*VLOOKUP(R37,Regeln!$I$3:$N$7,4,FALSE))</f>
        <v/>
      </c>
      <c r="AE37" s="6">
        <f>IF(W37&lt;&gt;"OK","",ROUNDUP(ROUND(Y37*VLOOKUP(R37,Regeln!$I$3:$N$7,5,FALSE)/Regeln!$B$9,9),0))</f>
        <v/>
      </c>
      <c r="AF37" s="8">
        <f>IF(W37&lt;&gt;"OK","",AE37*Regeln!$B$10)</f>
        <v/>
      </c>
      <c r="AG37" s="6">
        <f>IF(W37&lt;&gt;"OK","",ROUNDUP(ROUND(Y37*VLOOKUP(R37,Regeln!$I$3:$N$7,6,FALSE)/Regeln!$B$11,9),0))</f>
        <v/>
      </c>
      <c r="AH37" s="8">
        <f>IF(W37&lt;&gt;"OK","",AG37*Regeln!$B$12)</f>
        <v/>
      </c>
      <c r="AI37" s="8">
        <f>IF(W37&lt;&gt;"OK","",ROUND(ROUND((AD37+AF37+AH37)*100,7),0)/100)</f>
        <v/>
      </c>
      <c r="AJ37" s="4">
        <f>IF(W37&lt;&gt;"OK","",ROUND(ROUND((Y37*VLOOKUP(S37,Regeln!$P$3:$Q$5,2,FALSE)*VLOOKUP(Q37,Regeln!$E$3:$G$6,3,FALSE))*100,7),0)/100)</f>
        <v/>
      </c>
      <c r="AK37" s="8">
        <f>IF(W37&lt;&gt;"OK","",ROUND(ROUND((AJ37*Regeln!$B$3)*100,7),0)/100)</f>
        <v/>
      </c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4">
        <f>IF(A38="","",IF(I38&gt;0,D38*F38+D38*I38+2*(E38*F38-J38*(F38-I38)/2),2*(D38+E38)*F38))</f>
        <v/>
      </c>
      <c r="U38" s="4">
        <f>IF(A38="","",K38*L38+M38*N38+O38*P38)</f>
        <v/>
      </c>
      <c r="V38" s="4">
        <f>IF(A38="","",G38*D38*E38)</f>
        <v/>
      </c>
      <c r="W38" s="5">
        <f>IF(A38="","",IF(OR(D38&lt;=0,E38&lt;=0,MIN(F38,H38,I38,J38,K38,L38,M38,N38,O38,P38)&lt;0),"FEHLER: Masse",IF(OR(ISNA(MATCH(Q38,Regeln!$E$3:$E$6,0)),ISNA(MATCH(R38,Regeln!$I$3:$I$7,0)),ISNA(MATCH(S38,Regeln!$P$3:$P$5,0))),"FEHLER: Regel fehlt",IF(AND(I38&gt;0,OR(I38&gt;=F38,J38&lt;=0,J38&gt;E38)),"FEHLER: Schraege",IF(ROUND(U38-T38,9)&gt;0,"FEHLER: Oeffnungen &gt; Wand",IF(ROUND(H38-V38,9)&gt;0,"FEHLER: Abzug &gt; Boden",IF(ROUND(T38-U38+V38-H38,9)&lt;=0,"FEHLER: keine Flaeche","OK")))))))</f>
        <v/>
      </c>
      <c r="X38" s="6">
        <f>IF(A38="",0,IF(W38="OK",0,1))</f>
        <v/>
      </c>
      <c r="Y38" s="4">
        <f>IF(W38&lt;&gt;"OK","",ROUND(T38-U38+V38-H38,9))</f>
        <v/>
      </c>
      <c r="Z38" s="7">
        <f>IF(W38&lt;&gt;"OK","",VLOOKUP(Q38,Regeln!$E$3:$G$6,2,FALSE)+IF(I38&gt;0,Regeln!$B$8,0))</f>
        <v/>
      </c>
      <c r="AA38" s="4">
        <f>IF(W38&lt;&gt;"OK","",Y38*(1+Z38))</f>
        <v/>
      </c>
      <c r="AB38" s="6">
        <f>IF(W38&lt;&gt;"OK","",ROUNDUP(ROUND(AA38*VLOOKUP(R38,Regeln!$I$3:$N$7,2,FALSE),9),0))</f>
        <v/>
      </c>
      <c r="AC38" s="6">
        <f>IF(W38&lt;&gt;"OK","",ROUNDUP(ROUND(AB38/VLOOKUP(R38,Regeln!$I$3:$N$7,3,FALSE),9),0))</f>
        <v/>
      </c>
      <c r="AD38" s="8">
        <f>IF(W38&lt;&gt;"OK","",AC38*VLOOKUP(R38,Regeln!$I$3:$N$7,4,FALSE))</f>
        <v/>
      </c>
      <c r="AE38" s="6">
        <f>IF(W38&lt;&gt;"OK","",ROUNDUP(ROUND(Y38*VLOOKUP(R38,Regeln!$I$3:$N$7,5,FALSE)/Regeln!$B$9,9),0))</f>
        <v/>
      </c>
      <c r="AF38" s="8">
        <f>IF(W38&lt;&gt;"OK","",AE38*Regeln!$B$10)</f>
        <v/>
      </c>
      <c r="AG38" s="6">
        <f>IF(W38&lt;&gt;"OK","",ROUNDUP(ROUND(Y38*VLOOKUP(R38,Regeln!$I$3:$N$7,6,FALSE)/Regeln!$B$11,9),0))</f>
        <v/>
      </c>
      <c r="AH38" s="8">
        <f>IF(W38&lt;&gt;"OK","",AG38*Regeln!$B$12)</f>
        <v/>
      </c>
      <c r="AI38" s="8">
        <f>IF(W38&lt;&gt;"OK","",ROUND(ROUND((AD38+AF38+AH38)*100,7),0)/100)</f>
        <v/>
      </c>
      <c r="AJ38" s="4">
        <f>IF(W38&lt;&gt;"OK","",ROUND(ROUND((Y38*VLOOKUP(S38,Regeln!$P$3:$Q$5,2,FALSE)*VLOOKUP(Q38,Regeln!$E$3:$G$6,3,FALSE))*100,7),0)/100)</f>
        <v/>
      </c>
      <c r="AK38" s="8">
        <f>IF(W38&lt;&gt;"OK","",ROUND(ROUND((AJ38*Regeln!$B$3)*100,7),0)/100)</f>
        <v/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4">
        <f>IF(A39="","",IF(I39&gt;0,D39*F39+D39*I39+2*(E39*F39-J39*(F39-I39)/2),2*(D39+E39)*F39))</f>
        <v/>
      </c>
      <c r="U39" s="4">
        <f>IF(A39="","",K39*L39+M39*N39+O39*P39)</f>
        <v/>
      </c>
      <c r="V39" s="4">
        <f>IF(A39="","",G39*D39*E39)</f>
        <v/>
      </c>
      <c r="W39" s="5">
        <f>IF(A39="","",IF(OR(D39&lt;=0,E39&lt;=0,MIN(F39,H39,I39,J39,K39,L39,M39,N39,O39,P39)&lt;0),"FEHLER: Masse",IF(OR(ISNA(MATCH(Q39,Regeln!$E$3:$E$6,0)),ISNA(MATCH(R39,Regeln!$I$3:$I$7,0)),ISNA(MATCH(S39,Regeln!$P$3:$P$5,0))),"FEHLER: Regel fehlt",IF(AND(I39&gt;0,OR(I39&gt;=F39,J39&lt;=0,J39&gt;E39)),"FEHLER: Schraege",IF(ROUND(U39-T39,9)&gt;0,"FEHLER: Oeffnungen &gt; Wand",IF(ROUND(H39-V39,9)&gt;0,"FEHLER: Abzug &gt; Boden",IF(ROUND(T39-U39+V39-H39,9)&lt;=0,"FEHLER: keine Flaeche","OK")))))))</f>
        <v/>
      </c>
      <c r="X39" s="6">
        <f>IF(A39="",0,IF(W39="OK",0,1))</f>
        <v/>
      </c>
      <c r="Y39" s="4">
        <f>IF(W39&lt;&gt;"OK","",ROUND(T39-U39+V39-H39,9))</f>
        <v/>
      </c>
      <c r="Z39" s="7">
        <f>IF(W39&lt;&gt;"OK","",VLOOKUP(Q39,Regeln!$E$3:$G$6,2,FALSE)+IF(I39&gt;0,Regeln!$B$8,0))</f>
        <v/>
      </c>
      <c r="AA39" s="4">
        <f>IF(W39&lt;&gt;"OK","",Y39*(1+Z39))</f>
        <v/>
      </c>
      <c r="AB39" s="6">
        <f>IF(W39&lt;&gt;"OK","",ROUNDUP(ROUND(AA39*VLOOKUP(R39,Regeln!$I$3:$N$7,2,FALSE),9),0))</f>
        <v/>
      </c>
      <c r="AC39" s="6">
        <f>IF(W39&lt;&gt;"OK","",ROUNDUP(ROUND(AB39/VLOOKUP(R39,Regeln!$I$3:$N$7,3,FALSE),9),0))</f>
        <v/>
      </c>
      <c r="AD39" s="8">
        <f>IF(W39&lt;&gt;"OK","",AC39*VLOOKUP(R39,Regeln!$I$3:$N$7,4,FALSE))</f>
        <v/>
      </c>
      <c r="AE39" s="6">
        <f>IF(W39&lt;&gt;"OK","",ROUNDUP(ROUND(Y39*VLOOKUP(R39,Regeln!$I$3:$N$7,5,FALSE)/Regeln!$B$9,9),0))</f>
        <v/>
      </c>
      <c r="AF39" s="8">
        <f>IF(W39&lt;&gt;"OK","",AE39*Regeln!$B$10)</f>
        <v/>
      </c>
      <c r="AG39" s="6">
        <f>IF(W39&lt;&gt;"OK","",ROUNDUP(ROUND(Y39*VLOOKUP(R39,Regeln!$I$3:$N$7,6,FALSE)/Regeln!$B$11,9),0))</f>
        <v/>
      </c>
      <c r="AH39" s="8">
        <f>IF(W39&lt;&gt;"OK","",AG39*Regeln!$B$12)</f>
        <v/>
      </c>
      <c r="AI39" s="8">
        <f>IF(W39&lt;&gt;"OK","",ROUND(ROUND((AD39+AF39+AH39)*100,7),0)/100)</f>
        <v/>
      </c>
      <c r="AJ39" s="4">
        <f>IF(W39&lt;&gt;"OK","",ROUND(ROUND((Y39*VLOOKUP(S39,Regeln!$P$3:$Q$5,2,FALSE)*VLOOKUP(Q39,Regeln!$E$3:$G$6,3,FALSE))*100,7),0)/100)</f>
        <v/>
      </c>
      <c r="AK39" s="8">
        <f>IF(W39&lt;&gt;"OK","",ROUND(ROUND((AJ39*Regeln!$B$3)*100,7),0)/100)</f>
        <v/>
      </c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4">
        <f>IF(A40="","",IF(I40&gt;0,D40*F40+D40*I40+2*(E40*F40-J40*(F40-I40)/2),2*(D40+E40)*F40))</f>
        <v/>
      </c>
      <c r="U40" s="4">
        <f>IF(A40="","",K40*L40+M40*N40+O40*P40)</f>
        <v/>
      </c>
      <c r="V40" s="4">
        <f>IF(A40="","",G40*D40*E40)</f>
        <v/>
      </c>
      <c r="W40" s="5">
        <f>IF(A40="","",IF(OR(D40&lt;=0,E40&lt;=0,MIN(F40,H40,I40,J40,K40,L40,M40,N40,O40,P40)&lt;0),"FEHLER: Masse",IF(OR(ISNA(MATCH(Q40,Regeln!$E$3:$E$6,0)),ISNA(MATCH(R40,Regeln!$I$3:$I$7,0)),ISNA(MATCH(S40,Regeln!$P$3:$P$5,0))),"FEHLER: Regel fehlt",IF(AND(I40&gt;0,OR(I40&gt;=F40,J40&lt;=0,J40&gt;E40)),"FEHLER: Schraege",IF(ROUND(U40-T40,9)&gt;0,"FEHLER: Oeffnungen &gt; Wand",IF(ROUND(H40-V40,9)&gt;0,"FEHLER: Abzug &gt; Boden",IF(ROUND(T40-U40+V40-H40,9)&lt;=0,"FEHLER: keine Flaeche","OK")))))))</f>
        <v/>
      </c>
      <c r="X40" s="6">
        <f>IF(A40="",0,IF(W40="OK",0,1))</f>
        <v/>
      </c>
      <c r="Y40" s="4">
        <f>IF(W40&lt;&gt;"OK","",ROUND(T40-U40+V40-H40,9))</f>
        <v/>
      </c>
      <c r="Z40" s="7">
        <f>IF(W40&lt;&gt;"OK","",VLOOKUP(Q40,Regeln!$E$3:$G$6,2,FALSE)+IF(I40&gt;0,Regeln!$B$8,0))</f>
        <v/>
      </c>
      <c r="AA40" s="4">
        <f>IF(W40&lt;&gt;"OK","",Y40*(1+Z40))</f>
        <v/>
      </c>
      <c r="AB40" s="6">
        <f>IF(W40&lt;&gt;"OK","",ROUNDUP(ROUND(AA40*VLOOKUP(R40,Regeln!$I$3:$N$7,2,FALSE),9),0))</f>
        <v/>
      </c>
      <c r="AC40" s="6">
        <f>IF(W40&lt;&gt;"OK","",ROUNDUP(ROUND(AB40/VLOOKUP(R40,Regeln!$I$3:$N$7,3,FALSE),9),0))</f>
        <v/>
      </c>
      <c r="AD40" s="8">
        <f>IF(W40&lt;&gt;"OK","",AC40*VLOOKUP(R40,Regeln!$I$3:$N$7,4,FALSE))</f>
        <v/>
      </c>
      <c r="AE40" s="6">
        <f>IF(W40&lt;&gt;"OK","",ROUNDUP(ROUND(Y40*VLOOKUP(R40,Regeln!$I$3:$N$7,5,FALSE)/Regeln!$B$9,9),0))</f>
        <v/>
      </c>
      <c r="AF40" s="8">
        <f>IF(W40&lt;&gt;"OK","",AE40*Regeln!$B$10)</f>
        <v/>
      </c>
      <c r="AG40" s="6">
        <f>IF(W40&lt;&gt;"OK","",ROUNDUP(ROUND(Y40*VLOOKUP(R40,Regeln!$I$3:$N$7,6,FALSE)/Regeln!$B$11,9),0))</f>
        <v/>
      </c>
      <c r="AH40" s="8">
        <f>IF(W40&lt;&gt;"OK","",AG40*Regeln!$B$12)</f>
        <v/>
      </c>
      <c r="AI40" s="8">
        <f>IF(W40&lt;&gt;"OK","",ROUND(ROUND((AD40+AF40+AH40)*100,7),0)/100)</f>
        <v/>
      </c>
      <c r="AJ40" s="4">
        <f>IF(W40&lt;&gt;"OK","",ROUND(ROUND((Y40*VLOOKUP(S40,Regeln!$P$3:$Q$5,2,FALSE)*VLOOKUP(Q40,Regeln!$E$3:$G$6,3,FALSE))*100,7),0)/100)</f>
        <v/>
      </c>
      <c r="AK40" s="8">
        <f>IF(W40&lt;&gt;"OK","",ROUND(ROUND((AJ40*Regeln!$B$3)*100,7),0)/100)</f>
        <v/>
      </c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4">
        <f>IF(A41="","",IF(I41&gt;0,D41*F41+D41*I41+2*(E41*F41-J41*(F41-I41)/2),2*(D41+E41)*F41))</f>
        <v/>
      </c>
      <c r="U41" s="4">
        <f>IF(A41="","",K41*L41+M41*N41+O41*P41)</f>
        <v/>
      </c>
      <c r="V41" s="4">
        <f>IF(A41="","",G41*D41*E41)</f>
        <v/>
      </c>
      <c r="W41" s="5">
        <f>IF(A41="","",IF(OR(D41&lt;=0,E41&lt;=0,MIN(F41,H41,I41,J41,K41,L41,M41,N41,O41,P41)&lt;0),"FEHLER: Masse",IF(OR(ISNA(MATCH(Q41,Regeln!$E$3:$E$6,0)),ISNA(MATCH(R41,Regeln!$I$3:$I$7,0)),ISNA(MATCH(S41,Regeln!$P$3:$P$5,0))),"FEHLER: Regel fehlt",IF(AND(I41&gt;0,OR(I41&gt;=F41,J41&lt;=0,J41&gt;E41)),"FEHLER: Schraege",IF(ROUND(U41-T41,9)&gt;0,"FEHLER: Oeffnungen &gt; Wand",IF(ROUND(H41-V41,9)&gt;0,"FEHLER: Abzug &gt; Boden",IF(ROUND(T41-U41+V41-H41,9)&lt;=0,"FEHLER: keine Flaeche","OK")))))))</f>
        <v/>
      </c>
      <c r="X41" s="6">
        <f>IF(A41="",0,IF(W41="OK",0,1))</f>
        <v/>
      </c>
      <c r="Y41" s="4">
        <f>IF(W41&lt;&gt;"OK","",ROUND(T41-U41+V41-H41,9))</f>
        <v/>
      </c>
      <c r="Z41" s="7">
        <f>IF(W41&lt;&gt;"OK","",VLOOKUP(Q41,Regeln!$E$3:$G$6,2,FALSE)+IF(I41&gt;0,Regeln!$B$8,0))</f>
        <v/>
      </c>
      <c r="AA41" s="4">
        <f>IF(W41&lt;&gt;"OK","",Y41*(1+Z41))</f>
        <v/>
      </c>
      <c r="AB41" s="6">
        <f>IF(W41&lt;&gt;"OK","",ROUNDUP(ROUND(AA41*VLOOKUP(R41,Regeln!$I$3:$N$7,2,FALSE),9),0))</f>
        <v/>
      </c>
      <c r="AC41" s="6">
        <f>IF(W41&lt;&gt;"OK","",ROUNDUP(ROUND(AB41/VLOOKUP(R41,Regeln!$I$3:$N$7,3,FALSE),9),0))</f>
        <v/>
      </c>
      <c r="AD41" s="8">
        <f>IF(W41&lt;&gt;"OK","",AC41*VLOOKUP(R41,Regeln!$I$3:$N$7,4,FALSE))</f>
        <v/>
      </c>
      <c r="AE41" s="6">
        <f>IF(W41&lt;&gt;"OK","",ROUNDUP(ROUND(Y41*VLOOKUP(R41,Regeln!$I$3:$N$7,5,FALSE)/Regeln!$B$9,9),0))</f>
        <v/>
      </c>
      <c r="AF41" s="8">
        <f>IF(W41&lt;&gt;"OK","",AE41*Regeln!$B$10)</f>
        <v/>
      </c>
      <c r="AG41" s="6">
        <f>IF(W41&lt;&gt;"OK","",ROUNDUP(ROUND(Y41*VLOOKUP(R41,Regeln!$I$3:$N$7,6,FALSE)/Regeln!$B$11,9),0))</f>
        <v/>
      </c>
      <c r="AH41" s="8">
        <f>IF(W41&lt;&gt;"OK","",AG41*Regeln!$B$12)</f>
        <v/>
      </c>
      <c r="AI41" s="8">
        <f>IF(W41&lt;&gt;"OK","",ROUND(ROUND((AD41+AF41+AH41)*100,7),0)/100)</f>
        <v/>
      </c>
      <c r="AJ41" s="4">
        <f>IF(W41&lt;&gt;"OK","",ROUND(ROUND((Y41*VLOOKUP(S41,Regeln!$P$3:$Q$5,2,FALSE)*VLOOKUP(Q41,Regeln!$E$3:$G$6,3,FALSE))*100,7),0)/100)</f>
        <v/>
      </c>
      <c r="AK41" s="8">
        <f>IF(W41&lt;&gt;"OK","",ROUND(ROUND((AJ41*Regeln!$B$3)*100,7),0)/100)</f>
        <v/>
      </c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4">
        <f>IF(A42="","",IF(I42&gt;0,D42*F42+D42*I42+2*(E42*F42-J42*(F42-I42)/2),2*(D42+E42)*F42))</f>
        <v/>
      </c>
      <c r="U42" s="4">
        <f>IF(A42="","",K42*L42+M42*N42+O42*P42)</f>
        <v/>
      </c>
      <c r="V42" s="4">
        <f>IF(A42="","",G42*D42*E42)</f>
        <v/>
      </c>
      <c r="W42" s="5">
        <f>IF(A42="","",IF(OR(D42&lt;=0,E42&lt;=0,MIN(F42,H42,I42,J42,K42,L42,M42,N42,O42,P42)&lt;0),"FEHLER: Masse",IF(OR(ISNA(MATCH(Q42,Regeln!$E$3:$E$6,0)),ISNA(MATCH(R42,Regeln!$I$3:$I$7,0)),ISNA(MATCH(S42,Regeln!$P$3:$P$5,0))),"FEHLER: Regel fehlt",IF(AND(I42&gt;0,OR(I42&gt;=F42,J42&lt;=0,J42&gt;E42)),"FEHLER: Schraege",IF(ROUND(U42-T42,9)&gt;0,"FEHLER: Oeffnungen &gt; Wand",IF(ROUND(H42-V42,9)&gt;0,"FEHLER: Abzug &gt; Boden",IF(ROUND(T42-U42+V42-H42,9)&lt;=0,"FEHLER: keine Flaeche","OK")))))))</f>
        <v/>
      </c>
      <c r="X42" s="6">
        <f>IF(A42="",0,IF(W42="OK",0,1))</f>
        <v/>
      </c>
      <c r="Y42" s="4">
        <f>IF(W42&lt;&gt;"OK","",ROUND(T42-U42+V42-H42,9))</f>
        <v/>
      </c>
      <c r="Z42" s="7">
        <f>IF(W42&lt;&gt;"OK","",VLOOKUP(Q42,Regeln!$E$3:$G$6,2,FALSE)+IF(I42&gt;0,Regeln!$B$8,0))</f>
        <v/>
      </c>
      <c r="AA42" s="4">
        <f>IF(W42&lt;&gt;"OK","",Y42*(1+Z42))</f>
        <v/>
      </c>
      <c r="AB42" s="6">
        <f>IF(W42&lt;&gt;"OK","",ROUNDUP(ROUND(AA42*VLOOKUP(R42,Regeln!$I$3:$N$7,2,FALSE),9),0))</f>
        <v/>
      </c>
      <c r="AC42" s="6">
        <f>IF(W42&lt;&gt;"OK","",ROUNDUP(ROUND(AB42/VLOOKUP(R42,Regeln!$I$3:$N$7,3,FALSE),9),0))</f>
        <v/>
      </c>
      <c r="AD42" s="8">
        <f>IF(W42&lt;&gt;"OK","",AC42*VLOOKUP(R42,Regeln!$I$3:$N$7,4,FALSE))</f>
        <v/>
      </c>
      <c r="AE42" s="6">
        <f>IF(W42&lt;&gt;"OK","",ROUNDUP(ROUND(Y42*VLOOKUP(R42,Regeln!$I$3:$N$7,5,FALSE)/Regeln!$B$9,9),0))</f>
        <v/>
      </c>
      <c r="AF42" s="8">
        <f>IF(W42&lt;&gt;"OK","",AE42*Regeln!$B$10)</f>
        <v/>
      </c>
      <c r="AG42" s="6">
        <f>IF(W42&lt;&gt;"OK","",ROUNDUP(ROUND(Y42*VLOOKUP(R42,Regeln!$I$3:$N$7,6,FALSE)/Regeln!$B$11,9),0))</f>
        <v/>
      </c>
      <c r="AH42" s="8">
        <f>IF(W42&lt;&gt;"OK","",AG42*Regeln!$B$12)</f>
        <v/>
      </c>
      <c r="AI42" s="8">
        <f>IF(W42&lt;&gt;"OK","",ROUND(ROUND((AD42+AF42+AH42)*100,7),0)/100)</f>
        <v/>
      </c>
      <c r="AJ42" s="4">
        <f>IF(W42&lt;&gt;"OK","",ROUND(ROUND((Y42*VLOOKUP(S42,Regeln!$P$3:$Q$5,2,FALSE)*VLOOKUP(Q42,Regeln!$E$3:$G$6,3,FALSE))*100,7),0)/100)</f>
        <v/>
      </c>
      <c r="AK42" s="8">
        <f>IF(W42&lt;&gt;"OK","",ROUND(ROUND((AJ42*Regeln!$B$3)*100,7),0)/100)</f>
        <v/>
      </c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4">
        <f>IF(A43="","",IF(I43&gt;0,D43*F43+D43*I43+2*(E43*F43-J43*(F43-I43)/2),2*(D43+E43)*F43))</f>
        <v/>
      </c>
      <c r="U43" s="4">
        <f>IF(A43="","",K43*L43+M43*N43+O43*P43)</f>
        <v/>
      </c>
      <c r="V43" s="4">
        <f>IF(A43="","",G43*D43*E43)</f>
        <v/>
      </c>
      <c r="W43" s="5">
        <f>IF(A43="","",IF(OR(D43&lt;=0,E43&lt;=0,MIN(F43,H43,I43,J43,K43,L43,M43,N43,O43,P43)&lt;0),"FEHLER: Masse",IF(OR(ISNA(MATCH(Q43,Regeln!$E$3:$E$6,0)),ISNA(MATCH(R43,Regeln!$I$3:$I$7,0)),ISNA(MATCH(S43,Regeln!$P$3:$P$5,0))),"FEHLER: Regel fehlt",IF(AND(I43&gt;0,OR(I43&gt;=F43,J43&lt;=0,J43&gt;E43)),"FEHLER: Schraege",IF(ROUND(U43-T43,9)&gt;0,"FEHLER: Oeffnungen &gt; Wand",IF(ROUND(H43-V43,9)&gt;0,"FEHLER: Abzug &gt; Boden",IF(ROUND(T43-U43+V43-H43,9)&lt;=0,"FEHLER: keine Flaeche","OK")))))))</f>
        <v/>
      </c>
      <c r="X43" s="6">
        <f>IF(A43="",0,IF(W43="OK",0,1))</f>
        <v/>
      </c>
      <c r="Y43" s="4">
        <f>IF(W43&lt;&gt;"OK","",ROUND(T43-U43+V43-H43,9))</f>
        <v/>
      </c>
      <c r="Z43" s="7">
        <f>IF(W43&lt;&gt;"OK","",VLOOKUP(Q43,Regeln!$E$3:$G$6,2,FALSE)+IF(I43&gt;0,Regeln!$B$8,0))</f>
        <v/>
      </c>
      <c r="AA43" s="4">
        <f>IF(W43&lt;&gt;"OK","",Y43*(1+Z43))</f>
        <v/>
      </c>
      <c r="AB43" s="6">
        <f>IF(W43&lt;&gt;"OK","",ROUNDUP(ROUND(AA43*VLOOKUP(R43,Regeln!$I$3:$N$7,2,FALSE),9),0))</f>
        <v/>
      </c>
      <c r="AC43" s="6">
        <f>IF(W43&lt;&gt;"OK","",ROUNDUP(ROUND(AB43/VLOOKUP(R43,Regeln!$I$3:$N$7,3,FALSE),9),0))</f>
        <v/>
      </c>
      <c r="AD43" s="8">
        <f>IF(W43&lt;&gt;"OK","",AC43*VLOOKUP(R43,Regeln!$I$3:$N$7,4,FALSE))</f>
        <v/>
      </c>
      <c r="AE43" s="6">
        <f>IF(W43&lt;&gt;"OK","",ROUNDUP(ROUND(Y43*VLOOKUP(R43,Regeln!$I$3:$N$7,5,FALSE)/Regeln!$B$9,9),0))</f>
        <v/>
      </c>
      <c r="AF43" s="8">
        <f>IF(W43&lt;&gt;"OK","",AE43*Regeln!$B$10)</f>
        <v/>
      </c>
      <c r="AG43" s="6">
        <f>IF(W43&lt;&gt;"OK","",ROUNDUP(ROUND(Y43*VLOOKUP(R43,Regeln!$I$3:$N$7,6,FALSE)/Regeln!$B$11,9),0))</f>
        <v/>
      </c>
      <c r="AH43" s="8">
        <f>IF(W43&lt;&gt;"OK","",AG43*Regeln!$B$12)</f>
        <v/>
      </c>
      <c r="AI43" s="8">
        <f>IF(W43&lt;&gt;"OK","",ROUND(ROUND((AD43+AF43+AH43)*100,7),0)/100)</f>
        <v/>
      </c>
      <c r="AJ43" s="4">
        <f>IF(W43&lt;&gt;"OK","",ROUND(ROUND((Y43*VLOOKUP(S43,Regeln!$P$3:$Q$5,2,FALSE)*VLOOKUP(Q43,Regeln!$E$3:$G$6,3,FALSE))*100,7),0)/100)</f>
        <v/>
      </c>
      <c r="AK43" s="8">
        <f>IF(W43&lt;&gt;"OK","",ROUND(ROUND((AJ43*Regeln!$B$3)*100,7),0)/100)</f>
        <v/>
      </c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4">
        <f>IF(A44="","",IF(I44&gt;0,D44*F44+D44*I44+2*(E44*F44-J44*(F44-I44)/2),2*(D44+E44)*F44))</f>
        <v/>
      </c>
      <c r="U44" s="4">
        <f>IF(A44="","",K44*L44+M44*N44+O44*P44)</f>
        <v/>
      </c>
      <c r="V44" s="4">
        <f>IF(A44="","",G44*D44*E44)</f>
        <v/>
      </c>
      <c r="W44" s="5">
        <f>IF(A44="","",IF(OR(D44&lt;=0,E44&lt;=0,MIN(F44,H44,I44,J44,K44,L44,M44,N44,O44,P44)&lt;0),"FEHLER: Masse",IF(OR(ISNA(MATCH(Q44,Regeln!$E$3:$E$6,0)),ISNA(MATCH(R44,Regeln!$I$3:$I$7,0)),ISNA(MATCH(S44,Regeln!$P$3:$P$5,0))),"FEHLER: Regel fehlt",IF(AND(I44&gt;0,OR(I44&gt;=F44,J44&lt;=0,J44&gt;E44)),"FEHLER: Schraege",IF(ROUND(U44-T44,9)&gt;0,"FEHLER: Oeffnungen &gt; Wand",IF(ROUND(H44-V44,9)&gt;0,"FEHLER: Abzug &gt; Boden",IF(ROUND(T44-U44+V44-H44,9)&lt;=0,"FEHLER: keine Flaeche","OK")))))))</f>
        <v/>
      </c>
      <c r="X44" s="6">
        <f>IF(A44="",0,IF(W44="OK",0,1))</f>
        <v/>
      </c>
      <c r="Y44" s="4">
        <f>IF(W44&lt;&gt;"OK","",ROUND(T44-U44+V44-H44,9))</f>
        <v/>
      </c>
      <c r="Z44" s="7">
        <f>IF(W44&lt;&gt;"OK","",VLOOKUP(Q44,Regeln!$E$3:$G$6,2,FALSE)+IF(I44&gt;0,Regeln!$B$8,0))</f>
        <v/>
      </c>
      <c r="AA44" s="4">
        <f>IF(W44&lt;&gt;"OK","",Y44*(1+Z44))</f>
        <v/>
      </c>
      <c r="AB44" s="6">
        <f>IF(W44&lt;&gt;"OK","",ROUNDUP(ROUND(AA44*VLOOKUP(R44,Regeln!$I$3:$N$7,2,FALSE),9),0))</f>
        <v/>
      </c>
      <c r="AC44" s="6">
        <f>IF(W44&lt;&gt;"OK","",ROUNDUP(ROUND(AB44/VLOOKUP(R44,Regeln!$I$3:$N$7,3,FALSE),9),0))</f>
        <v/>
      </c>
      <c r="AD44" s="8">
        <f>IF(W44&lt;&gt;"OK","",AC44*VLOOKUP(R44,Regeln!$I$3:$N$7,4,FALSE))</f>
        <v/>
      </c>
      <c r="AE44" s="6">
        <f>IF(W44&lt;&gt;"OK","",ROUNDUP(ROUND(Y44*VLOOKUP(R44,Regeln!$I$3:$N$7,5,FALSE)/Regeln!$B$9,9),0))</f>
        <v/>
      </c>
      <c r="AF44" s="8">
        <f>IF(W44&lt;&gt;"OK","",AE44*Regeln!$B$10)</f>
        <v/>
      </c>
      <c r="AG44" s="6">
        <f>IF(W44&lt;&gt;"OK","",ROUNDUP(ROUND(Y44*VLOOKUP(R44,Regeln!$I$3:$N$7,6,FALSE)/Regeln!$B$11,9),0))</f>
        <v/>
      </c>
      <c r="AH44" s="8">
        <f>IF(W44&lt;&gt;"OK","",AG44*Regeln!$B$12)</f>
        <v/>
      </c>
      <c r="AI44" s="8">
        <f>IF(W44&lt;&gt;"OK","",ROUND(ROUND((AD44+AF44+AH44)*100,7),0)/100)</f>
        <v/>
      </c>
      <c r="AJ44" s="4">
        <f>IF(W44&lt;&gt;"OK","",ROUND(ROUND((Y44*VLOOKUP(S44,Regeln!$P$3:$Q$5,2,FALSE)*VLOOKUP(Q44,Regeln!$E$3:$G$6,3,FALSE))*100,7),0)/100)</f>
        <v/>
      </c>
      <c r="AK44" s="8">
        <f>IF(W44&lt;&gt;"OK","",ROUND(ROUND((AJ44*Regeln!$B$3)*100,7),0)/100)</f>
        <v/>
      </c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4">
        <f>IF(A45="","",IF(I45&gt;0,D45*F45+D45*I45+2*(E45*F45-J45*(F45-I45)/2),2*(D45+E45)*F45))</f>
        <v/>
      </c>
      <c r="U45" s="4">
        <f>IF(A45="","",K45*L45+M45*N45+O45*P45)</f>
        <v/>
      </c>
      <c r="V45" s="4">
        <f>IF(A45="","",G45*D45*E45)</f>
        <v/>
      </c>
      <c r="W45" s="5">
        <f>IF(A45="","",IF(OR(D45&lt;=0,E45&lt;=0,MIN(F45,H45,I45,J45,K45,L45,M45,N45,O45,P45)&lt;0),"FEHLER: Masse",IF(OR(ISNA(MATCH(Q45,Regeln!$E$3:$E$6,0)),ISNA(MATCH(R45,Regeln!$I$3:$I$7,0)),ISNA(MATCH(S45,Regeln!$P$3:$P$5,0))),"FEHLER: Regel fehlt",IF(AND(I45&gt;0,OR(I45&gt;=F45,J45&lt;=0,J45&gt;E45)),"FEHLER: Schraege",IF(ROUND(U45-T45,9)&gt;0,"FEHLER: Oeffnungen &gt; Wand",IF(ROUND(H45-V45,9)&gt;0,"FEHLER: Abzug &gt; Boden",IF(ROUND(T45-U45+V45-H45,9)&lt;=0,"FEHLER: keine Flaeche","OK")))))))</f>
        <v/>
      </c>
      <c r="X45" s="6">
        <f>IF(A45="",0,IF(W45="OK",0,1))</f>
        <v/>
      </c>
      <c r="Y45" s="4">
        <f>IF(W45&lt;&gt;"OK","",ROUND(T45-U45+V45-H45,9))</f>
        <v/>
      </c>
      <c r="Z45" s="7">
        <f>IF(W45&lt;&gt;"OK","",VLOOKUP(Q45,Regeln!$E$3:$G$6,2,FALSE)+IF(I45&gt;0,Regeln!$B$8,0))</f>
        <v/>
      </c>
      <c r="AA45" s="4">
        <f>IF(W45&lt;&gt;"OK","",Y45*(1+Z45))</f>
        <v/>
      </c>
      <c r="AB45" s="6">
        <f>IF(W45&lt;&gt;"OK","",ROUNDUP(ROUND(AA45*VLOOKUP(R45,Regeln!$I$3:$N$7,2,FALSE),9),0))</f>
        <v/>
      </c>
      <c r="AC45" s="6">
        <f>IF(W45&lt;&gt;"OK","",ROUNDUP(ROUND(AB45/VLOOKUP(R45,Regeln!$I$3:$N$7,3,FALSE),9),0))</f>
        <v/>
      </c>
      <c r="AD45" s="8">
        <f>IF(W45&lt;&gt;"OK","",AC45*VLOOKUP(R45,Regeln!$I$3:$N$7,4,FALSE))</f>
        <v/>
      </c>
      <c r="AE45" s="6">
        <f>IF(W45&lt;&gt;"OK","",ROUNDUP(ROUND(Y45*VLOOKUP(R45,Regeln!$I$3:$N$7,5,FALSE)/Regeln!$B$9,9),0))</f>
        <v/>
      </c>
      <c r="AF45" s="8">
        <f>IF(W45&lt;&gt;"OK","",AE45*Regeln!$B$10)</f>
        <v/>
      </c>
      <c r="AG45" s="6">
        <f>IF(W45&lt;&gt;"OK","",ROUNDUP(ROUND(Y45*VLOOKUP(R45,Regeln!$I$3:$N$7,6,FALSE)/Regeln!$B$11,9),0))</f>
        <v/>
      </c>
      <c r="AH45" s="8">
        <f>IF(W45&lt;&gt;"OK","",AG45*Regeln!$B$12)</f>
        <v/>
      </c>
      <c r="AI45" s="8">
        <f>IF(W45&lt;&gt;"OK","",ROUND(ROUND((AD45+AF45+AH45)*100,7),0)/100)</f>
        <v/>
      </c>
      <c r="AJ45" s="4">
        <f>IF(W45&lt;&gt;"OK","",ROUND(ROUND((Y45*VLOOKUP(S45,Regeln!$P$3:$Q$5,2,FALSE)*VLOOKUP(Q45,Regeln!$E$3:$G$6,3,FALSE))*100,7),0)/100)</f>
        <v/>
      </c>
      <c r="AK45" s="8">
        <f>IF(W45&lt;&gt;"OK","",ROUND(ROUND((AJ45*Regeln!$B$3)*100,7),0)/100)</f>
        <v/>
      </c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4">
        <f>IF(A46="","",IF(I46&gt;0,D46*F46+D46*I46+2*(E46*F46-J46*(F46-I46)/2),2*(D46+E46)*F46))</f>
        <v/>
      </c>
      <c r="U46" s="4">
        <f>IF(A46="","",K46*L46+M46*N46+O46*P46)</f>
        <v/>
      </c>
      <c r="V46" s="4">
        <f>IF(A46="","",G46*D46*E46)</f>
        <v/>
      </c>
      <c r="W46" s="5">
        <f>IF(A46="","",IF(OR(D46&lt;=0,E46&lt;=0,MIN(F46,H46,I46,J46,K46,L46,M46,N46,O46,P46)&lt;0),"FEHLER: Masse",IF(OR(ISNA(MATCH(Q46,Regeln!$E$3:$E$6,0)),ISNA(MATCH(R46,Regeln!$I$3:$I$7,0)),ISNA(MATCH(S46,Regeln!$P$3:$P$5,0))),"FEHLER: Regel fehlt",IF(AND(I46&gt;0,OR(I46&gt;=F46,J46&lt;=0,J46&gt;E46)),"FEHLER: Schraege",IF(ROUND(U46-T46,9)&gt;0,"FEHLER: Oeffnungen &gt; Wand",IF(ROUND(H46-V46,9)&gt;0,"FEHLER: Abzug &gt; Boden",IF(ROUND(T46-U46+V46-H46,9)&lt;=0,"FEHLER: keine Flaeche","OK")))))))</f>
        <v/>
      </c>
      <c r="X46" s="6">
        <f>IF(A46="",0,IF(W46="OK",0,1))</f>
        <v/>
      </c>
      <c r="Y46" s="4">
        <f>IF(W46&lt;&gt;"OK","",ROUND(T46-U46+V46-H46,9))</f>
        <v/>
      </c>
      <c r="Z46" s="7">
        <f>IF(W46&lt;&gt;"OK","",VLOOKUP(Q46,Regeln!$E$3:$G$6,2,FALSE)+IF(I46&gt;0,Regeln!$B$8,0))</f>
        <v/>
      </c>
      <c r="AA46" s="4">
        <f>IF(W46&lt;&gt;"OK","",Y46*(1+Z46))</f>
        <v/>
      </c>
      <c r="AB46" s="6">
        <f>IF(W46&lt;&gt;"OK","",ROUNDUP(ROUND(AA46*VLOOKUP(R46,Regeln!$I$3:$N$7,2,FALSE),9),0))</f>
        <v/>
      </c>
      <c r="AC46" s="6">
        <f>IF(W46&lt;&gt;"OK","",ROUNDUP(ROUND(AB46/VLOOKUP(R46,Regeln!$I$3:$N$7,3,FALSE),9),0))</f>
        <v/>
      </c>
      <c r="AD46" s="8">
        <f>IF(W46&lt;&gt;"OK","",AC46*VLOOKUP(R46,Regeln!$I$3:$N$7,4,FALSE))</f>
        <v/>
      </c>
      <c r="AE46" s="6">
        <f>IF(W46&lt;&gt;"OK","",ROUNDUP(ROUND(Y46*VLOOKUP(R46,Regeln!$I$3:$N$7,5,FALSE)/Regeln!$B$9,9),0))</f>
        <v/>
      </c>
      <c r="AF46" s="8">
        <f>IF(W46&lt;&gt;"OK","",AE46*Regeln!$B$10)</f>
        <v/>
      </c>
      <c r="AG46" s="6">
        <f>IF(W46&lt;&gt;"OK","",ROUNDUP(ROUND(Y46*VLOOKUP(R46,Regeln!$I$3:$N$7,6,FALSE)/Regeln!$B$11,9),0))</f>
        <v/>
      </c>
      <c r="AH46" s="8">
        <f>IF(W46&lt;&gt;"OK","",AG46*Regeln!$B$12)</f>
        <v/>
      </c>
      <c r="AI46" s="8">
        <f>IF(W46&lt;&gt;"OK","",ROUND(ROUND((AD46+AF46+AH46)*100,7),0)/100)</f>
        <v/>
      </c>
      <c r="AJ46" s="4">
        <f>IF(W46&lt;&gt;"OK","",ROUND(ROUND((Y46*VLOOKUP(S46,Regeln!$P$3:$Q$5,2,FALSE)*VLOOKUP(Q46,Regeln!$E$3:$G$6,3,FALSE))*100,7),0)/100)</f>
        <v/>
      </c>
      <c r="AK46" s="8">
        <f>IF(W46&lt;&gt;"OK","",ROUND(ROUND((AJ46*Regeln!$B$3)*100,7),0)/100)</f>
        <v/>
      </c>
    </row>
  </sheetData>
  <dataValidations count="2">
    <dataValidation sqref="Q2:Q46" showDropDown="0" showInputMessage="0" showErrorMessage="0" allowBlank="1" type="list">
      <formula1>=Regeln!$E$3:$E$6</formula1>
    </dataValidation>
    <dataValidation sqref="R2:R46" showDropDown="0" showInputMessage="0" showErrorMessage="0" allowBlank="1" type="list">
      <formula1>=Regeln!$I$3:$I$7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3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2" max="2"/>
    <col width="24" customWidth="1" min="5" max="5"/>
  </cols>
  <sheetData>
    <row r="1">
      <c r="A1" s="1" t="inlineStr">
        <is>
          <t>Auftrag</t>
        </is>
      </c>
      <c r="B1" s="1" t="inlineStr">
        <is>
          <t>Kunde</t>
        </is>
      </c>
      <c r="C1" s="1" t="inlineStr">
        <is>
          <t>Entfernung km</t>
        </is>
      </c>
      <c r="D1" s="1" t="inlineStr">
        <is>
          <t>Raeume</t>
        </is>
      </c>
      <c r="E1" s="1" t="inlineStr">
        <is>
          <t>Pruefung</t>
        </is>
      </c>
      <c r="F1" s="1" t="inlineStr">
        <is>
          <t>Flaeche m2</t>
        </is>
      </c>
      <c r="G1" s="1" t="inlineStr">
        <is>
          <t>Material EUR</t>
        </is>
      </c>
      <c r="H1" s="1" t="inlineStr">
        <is>
          <t>Lohn EUR</t>
        </is>
      </c>
      <c r="I1" s="1" t="inlineStr">
        <is>
          <t>Anfahrt EUR</t>
        </is>
      </c>
      <c r="J1" s="1" t="inlineStr">
        <is>
          <t>Kleinmengenzuschlag EUR</t>
        </is>
      </c>
      <c r="K1" s="1" t="inlineStr">
        <is>
          <t>Rabattsatz</t>
        </is>
      </c>
      <c r="L1" s="1" t="inlineStr">
        <is>
          <t>Rabatt EUR</t>
        </is>
      </c>
      <c r="M1" s="1" t="inlineStr">
        <is>
          <t>Netto EUR</t>
        </is>
      </c>
      <c r="N1" s="1" t="inlineStr">
        <is>
          <t>MwSt EUR</t>
        </is>
      </c>
      <c r="O1" s="1" t="inlineStr">
        <is>
          <t>Brutto EUR</t>
        </is>
      </c>
    </row>
    <row r="2">
      <c r="A2" s="2" t="inlineStr">
        <is>
          <t>A-01</t>
        </is>
      </c>
      <c r="B2" s="2" t="inlineStr">
        <is>
          <t>Familie Brandt</t>
        </is>
      </c>
      <c r="C2" s="2" t="n">
        <v>12</v>
      </c>
      <c r="D2" s="6">
        <f>IF(A2="","",COUNTIF(Raeume!$B$2:$B$46,A2))</f>
        <v/>
      </c>
      <c r="E2" s="5">
        <f>IF(A2="","",IF(D2=0,"FEHLER: keine Raeume",IF(SUMIF(Raeume!$B$2:$B$46,A2,Raeume!$X$2:$X$46)&gt;0,"FEHLER: Raum fehlerhaft","OK")))</f>
        <v/>
      </c>
      <c r="F2" s="4">
        <f>IF(E2&lt;&gt;"OK","",SUMIF(Raeume!$B$2:$B$46,A2,Raeume!$Y$2:$Y$46))</f>
        <v/>
      </c>
      <c r="G2" s="8">
        <f>IF(E2&lt;&gt;"OK","",ROUND(ROUND((SUMIF(Raeume!$B$2:$B$46,A2,Raeume!$AI$2:$AI$46))*100,7),0)/100)</f>
        <v/>
      </c>
      <c r="H2" s="8">
        <f>IF(E2&lt;&gt;"OK","",ROUND(ROUND((SUMIF(Raeume!$B$2:$B$46,A2,Raeume!$AK$2:$AK$46))*100,7),0)/100)</f>
        <v/>
      </c>
      <c r="I2" s="8">
        <f>IF(E2&lt;&gt;"OK","",ROUND(ROUND((Regeln!$B$4+C2*2*Regeln!$B$5)*100,7),0)/100)</f>
        <v/>
      </c>
      <c r="J2" s="8">
        <f>IF(E2&lt;&gt;"OK","",IF(ROUND(F2,9)&lt;Regeln!$B$6,Regeln!$B$7,0))</f>
        <v/>
      </c>
      <c r="K2" s="7">
        <f>IF(E2&lt;&gt;"OK","",VLOOKUP(ROUND(ROUND((G2+H2)*100,7),0)/100,Regeln!$S$3:$T$6,2,TRUE))</f>
        <v/>
      </c>
      <c r="L2" s="8">
        <f>IF(E2&lt;&gt;"OK","",ROUND(ROUND(((G2+H2)*K2)*100,7),0)/100)</f>
        <v/>
      </c>
      <c r="M2" s="8">
        <f>IF(E2&lt;&gt;"OK","",ROUND(ROUND((G2+H2+I2+J2-L2)*100,7),0)/100)</f>
        <v/>
      </c>
      <c r="N2" s="8">
        <f>IF(E2&lt;&gt;"OK","",ROUND(ROUND((M2*Regeln!$B$13)*100,7),0)/100)</f>
        <v/>
      </c>
      <c r="O2" s="8">
        <f>IF(E2&lt;&gt;"OK","",ROUND(ROUND((M2+N2)*100,7),0)/100)</f>
        <v/>
      </c>
    </row>
    <row r="3">
      <c r="A3" s="2" t="inlineStr">
        <is>
          <t>A-02</t>
        </is>
      </c>
      <c r="B3" s="2" t="inlineStr">
        <is>
          <t>H. Oezdemir (Dachgeschoss)</t>
        </is>
      </c>
      <c r="C3" s="2" t="n">
        <v>35</v>
      </c>
      <c r="D3" s="6">
        <f>IF(A3="","",COUNTIF(Raeume!$B$2:$B$46,A3))</f>
        <v/>
      </c>
      <c r="E3" s="5">
        <f>IF(A3="","",IF(D3=0,"FEHLER: keine Raeume",IF(SUMIF(Raeume!$B$2:$B$46,A3,Raeume!$X$2:$X$46)&gt;0,"FEHLER: Raum fehlerhaft","OK")))</f>
        <v/>
      </c>
      <c r="F3" s="4">
        <f>IF(E3&lt;&gt;"OK","",SUMIF(Raeume!$B$2:$B$46,A3,Raeume!$Y$2:$Y$46))</f>
        <v/>
      </c>
      <c r="G3" s="8">
        <f>IF(E3&lt;&gt;"OK","",ROUND(ROUND((SUMIF(Raeume!$B$2:$B$46,A3,Raeume!$AI$2:$AI$46))*100,7),0)/100)</f>
        <v/>
      </c>
      <c r="H3" s="8">
        <f>IF(E3&lt;&gt;"OK","",ROUND(ROUND((SUMIF(Raeume!$B$2:$B$46,A3,Raeume!$AK$2:$AK$46))*100,7),0)/100)</f>
        <v/>
      </c>
      <c r="I3" s="8">
        <f>IF(E3&lt;&gt;"OK","",ROUND(ROUND((Regeln!$B$4+C3*2*Regeln!$B$5)*100,7),0)/100)</f>
        <v/>
      </c>
      <c r="J3" s="8">
        <f>IF(E3&lt;&gt;"OK","",IF(ROUND(F3,9)&lt;Regeln!$B$6,Regeln!$B$7,0))</f>
        <v/>
      </c>
      <c r="K3" s="7">
        <f>IF(E3&lt;&gt;"OK","",VLOOKUP(ROUND(ROUND((G3+H3)*100,7),0)/100,Regeln!$S$3:$T$6,2,TRUE))</f>
        <v/>
      </c>
      <c r="L3" s="8">
        <f>IF(E3&lt;&gt;"OK","",ROUND(ROUND(((G3+H3)*K3)*100,7),0)/100)</f>
        <v/>
      </c>
      <c r="M3" s="8">
        <f>IF(E3&lt;&gt;"OK","",ROUND(ROUND((G3+H3+I3+J3-L3)*100,7),0)/100)</f>
        <v/>
      </c>
      <c r="N3" s="8">
        <f>IF(E3&lt;&gt;"OK","",ROUND(ROUND((M3*Regeln!$B$13)*100,7),0)/100)</f>
        <v/>
      </c>
      <c r="O3" s="8">
        <f>IF(E3&lt;&gt;"OK","",ROUND(ROUND((M3+N3)*100,7),0)/100)</f>
        <v/>
      </c>
    </row>
    <row r="4">
      <c r="A4" s="2" t="inlineStr">
        <is>
          <t>A-03</t>
        </is>
      </c>
      <c r="B4" s="2" t="inlineStr">
        <is>
          <t>Kunde A-03</t>
        </is>
      </c>
      <c r="C4" s="2" t="n">
        <v>14</v>
      </c>
      <c r="D4" s="6">
        <f>IF(A4="","",COUNTIF(Raeume!$B$2:$B$46,A4))</f>
        <v/>
      </c>
      <c r="E4" s="5">
        <f>IF(A4="","",IF(D4=0,"FEHLER: keine Raeume",IF(SUMIF(Raeume!$B$2:$B$46,A4,Raeume!$X$2:$X$46)&gt;0,"FEHLER: Raum fehlerhaft","OK")))</f>
        <v/>
      </c>
      <c r="F4" s="4">
        <f>IF(E4&lt;&gt;"OK","",SUMIF(Raeume!$B$2:$B$46,A4,Raeume!$Y$2:$Y$46))</f>
        <v/>
      </c>
      <c r="G4" s="8">
        <f>IF(E4&lt;&gt;"OK","",ROUND(ROUND((SUMIF(Raeume!$B$2:$B$46,A4,Raeume!$AI$2:$AI$46))*100,7),0)/100)</f>
        <v/>
      </c>
      <c r="H4" s="8">
        <f>IF(E4&lt;&gt;"OK","",ROUND(ROUND((SUMIF(Raeume!$B$2:$B$46,A4,Raeume!$AK$2:$AK$46))*100,7),0)/100)</f>
        <v/>
      </c>
      <c r="I4" s="8">
        <f>IF(E4&lt;&gt;"OK","",ROUND(ROUND((Regeln!$B$4+C4*2*Regeln!$B$5)*100,7),0)/100)</f>
        <v/>
      </c>
      <c r="J4" s="8">
        <f>IF(E4&lt;&gt;"OK","",IF(ROUND(F4,9)&lt;Regeln!$B$6,Regeln!$B$7,0))</f>
        <v/>
      </c>
      <c r="K4" s="7">
        <f>IF(E4&lt;&gt;"OK","",VLOOKUP(ROUND(ROUND((G4+H4)*100,7),0)/100,Regeln!$S$3:$T$6,2,TRUE))</f>
        <v/>
      </c>
      <c r="L4" s="8">
        <f>IF(E4&lt;&gt;"OK","",ROUND(ROUND(((G4+H4)*K4)*100,7),0)/100)</f>
        <v/>
      </c>
      <c r="M4" s="8">
        <f>IF(E4&lt;&gt;"OK","",ROUND(ROUND((G4+H4+I4+J4-L4)*100,7),0)/100)</f>
        <v/>
      </c>
      <c r="N4" s="8">
        <f>IF(E4&lt;&gt;"OK","",ROUND(ROUND((M4*Regeln!$B$13)*100,7),0)/100)</f>
        <v/>
      </c>
      <c r="O4" s="8">
        <f>IF(E4&lt;&gt;"OK","",ROUND(ROUND((M4+N4)*100,7),0)/100)</f>
        <v/>
      </c>
    </row>
    <row r="5">
      <c r="A5" s="2" t="inlineStr">
        <is>
          <t>A-04</t>
        </is>
      </c>
      <c r="B5" s="2" t="inlineStr">
        <is>
          <t>Kunde A-04</t>
        </is>
      </c>
      <c r="C5" s="2" t="n">
        <v>17</v>
      </c>
      <c r="D5" s="6">
        <f>IF(A5="","",COUNTIF(Raeume!$B$2:$B$46,A5))</f>
        <v/>
      </c>
      <c r="E5" s="5">
        <f>IF(A5="","",IF(D5=0,"FEHLER: keine Raeume",IF(SUMIF(Raeume!$B$2:$B$46,A5,Raeume!$X$2:$X$46)&gt;0,"FEHLER: Raum fehlerhaft","OK")))</f>
        <v/>
      </c>
      <c r="F5" s="4">
        <f>IF(E5&lt;&gt;"OK","",SUMIF(Raeume!$B$2:$B$46,A5,Raeume!$Y$2:$Y$46))</f>
        <v/>
      </c>
      <c r="G5" s="8">
        <f>IF(E5&lt;&gt;"OK","",ROUND(ROUND((SUMIF(Raeume!$B$2:$B$46,A5,Raeume!$AI$2:$AI$46))*100,7),0)/100)</f>
        <v/>
      </c>
      <c r="H5" s="8">
        <f>IF(E5&lt;&gt;"OK","",ROUND(ROUND((SUMIF(Raeume!$B$2:$B$46,A5,Raeume!$AK$2:$AK$46))*100,7),0)/100)</f>
        <v/>
      </c>
      <c r="I5" s="8">
        <f>IF(E5&lt;&gt;"OK","",ROUND(ROUND((Regeln!$B$4+C5*2*Regeln!$B$5)*100,7),0)/100)</f>
        <v/>
      </c>
      <c r="J5" s="8">
        <f>IF(E5&lt;&gt;"OK","",IF(ROUND(F5,9)&lt;Regeln!$B$6,Regeln!$B$7,0))</f>
        <v/>
      </c>
      <c r="K5" s="7">
        <f>IF(E5&lt;&gt;"OK","",VLOOKUP(ROUND(ROUND((G5+H5)*100,7),0)/100,Regeln!$S$3:$T$6,2,TRUE))</f>
        <v/>
      </c>
      <c r="L5" s="8">
        <f>IF(E5&lt;&gt;"OK","",ROUND(ROUND(((G5+H5)*K5)*100,7),0)/100)</f>
        <v/>
      </c>
      <c r="M5" s="8">
        <f>IF(E5&lt;&gt;"OK","",ROUND(ROUND((G5+H5+I5+J5-L5)*100,7),0)/100)</f>
        <v/>
      </c>
      <c r="N5" s="8">
        <f>IF(E5&lt;&gt;"OK","",ROUND(ROUND((M5*Regeln!$B$13)*100,7),0)/100)</f>
        <v/>
      </c>
      <c r="O5" s="8">
        <f>IF(E5&lt;&gt;"OK","",ROUND(ROUND((M5+N5)*100,7),0)/100)</f>
        <v/>
      </c>
    </row>
    <row r="6">
      <c r="A6" s="2" t="inlineStr">
        <is>
          <t>A-05</t>
        </is>
      </c>
      <c r="B6" s="2" t="inlineStr">
        <is>
          <t>Kunde A-05</t>
        </is>
      </c>
      <c r="C6" s="2" t="n">
        <v>20</v>
      </c>
      <c r="D6" s="6">
        <f>IF(A6="","",COUNTIF(Raeume!$B$2:$B$46,A6))</f>
        <v/>
      </c>
      <c r="E6" s="5">
        <f>IF(A6="","",IF(D6=0,"FEHLER: keine Raeume",IF(SUMIF(Raeume!$B$2:$B$46,A6,Raeume!$X$2:$X$46)&gt;0,"FEHLER: Raum fehlerhaft","OK")))</f>
        <v/>
      </c>
      <c r="F6" s="4">
        <f>IF(E6&lt;&gt;"OK","",SUMIF(Raeume!$B$2:$B$46,A6,Raeume!$Y$2:$Y$46))</f>
        <v/>
      </c>
      <c r="G6" s="8">
        <f>IF(E6&lt;&gt;"OK","",ROUND(ROUND((SUMIF(Raeume!$B$2:$B$46,A6,Raeume!$AI$2:$AI$46))*100,7),0)/100)</f>
        <v/>
      </c>
      <c r="H6" s="8">
        <f>IF(E6&lt;&gt;"OK","",ROUND(ROUND((SUMIF(Raeume!$B$2:$B$46,A6,Raeume!$AK$2:$AK$46))*100,7),0)/100)</f>
        <v/>
      </c>
      <c r="I6" s="8">
        <f>IF(E6&lt;&gt;"OK","",ROUND(ROUND((Regeln!$B$4+C6*2*Regeln!$B$5)*100,7),0)/100)</f>
        <v/>
      </c>
      <c r="J6" s="8">
        <f>IF(E6&lt;&gt;"OK","",IF(ROUND(F6,9)&lt;Regeln!$B$6,Regeln!$B$7,0))</f>
        <v/>
      </c>
      <c r="K6" s="7">
        <f>IF(E6&lt;&gt;"OK","",VLOOKUP(ROUND(ROUND((G6+H6)*100,7),0)/100,Regeln!$S$3:$T$6,2,TRUE))</f>
        <v/>
      </c>
      <c r="L6" s="8">
        <f>IF(E6&lt;&gt;"OK","",ROUND(ROUND(((G6+H6)*K6)*100,7),0)/100)</f>
        <v/>
      </c>
      <c r="M6" s="8">
        <f>IF(E6&lt;&gt;"OK","",ROUND(ROUND((G6+H6+I6+J6-L6)*100,7),0)/100)</f>
        <v/>
      </c>
      <c r="N6" s="8">
        <f>IF(E6&lt;&gt;"OK","",ROUND(ROUND((M6*Regeln!$B$13)*100,7),0)/100)</f>
        <v/>
      </c>
      <c r="O6" s="8">
        <f>IF(E6&lt;&gt;"OK","",ROUND(ROUND((M6+N6)*100,7),0)/100)</f>
        <v/>
      </c>
    </row>
    <row r="7">
      <c r="A7" s="2" t="inlineStr">
        <is>
          <t>A-06</t>
        </is>
      </c>
      <c r="B7" s="2" t="inlineStr">
        <is>
          <t>Kunde A-06</t>
        </is>
      </c>
      <c r="C7" s="2" t="n">
        <v>23</v>
      </c>
      <c r="D7" s="6">
        <f>IF(A7="","",COUNTIF(Raeume!$B$2:$B$46,A7))</f>
        <v/>
      </c>
      <c r="E7" s="5">
        <f>IF(A7="","",IF(D7=0,"FEHLER: keine Raeume",IF(SUMIF(Raeume!$B$2:$B$46,A7,Raeume!$X$2:$X$46)&gt;0,"FEHLER: Raum fehlerhaft","OK")))</f>
        <v/>
      </c>
      <c r="F7" s="4">
        <f>IF(E7&lt;&gt;"OK","",SUMIF(Raeume!$B$2:$B$46,A7,Raeume!$Y$2:$Y$46))</f>
        <v/>
      </c>
      <c r="G7" s="8">
        <f>IF(E7&lt;&gt;"OK","",ROUND(ROUND((SUMIF(Raeume!$B$2:$B$46,A7,Raeume!$AI$2:$AI$46))*100,7),0)/100)</f>
        <v/>
      </c>
      <c r="H7" s="8">
        <f>IF(E7&lt;&gt;"OK","",ROUND(ROUND((SUMIF(Raeume!$B$2:$B$46,A7,Raeume!$AK$2:$AK$46))*100,7),0)/100)</f>
        <v/>
      </c>
      <c r="I7" s="8">
        <f>IF(E7&lt;&gt;"OK","",ROUND(ROUND((Regeln!$B$4+C7*2*Regeln!$B$5)*100,7),0)/100)</f>
        <v/>
      </c>
      <c r="J7" s="8">
        <f>IF(E7&lt;&gt;"OK","",IF(ROUND(F7,9)&lt;Regeln!$B$6,Regeln!$B$7,0))</f>
        <v/>
      </c>
      <c r="K7" s="7">
        <f>IF(E7&lt;&gt;"OK","",VLOOKUP(ROUND(ROUND((G7+H7)*100,7),0)/100,Regeln!$S$3:$T$6,2,TRUE))</f>
        <v/>
      </c>
      <c r="L7" s="8">
        <f>IF(E7&lt;&gt;"OK","",ROUND(ROUND(((G7+H7)*K7)*100,7),0)/100)</f>
        <v/>
      </c>
      <c r="M7" s="8">
        <f>IF(E7&lt;&gt;"OK","",ROUND(ROUND((G7+H7+I7+J7-L7)*100,7),0)/100)</f>
        <v/>
      </c>
      <c r="N7" s="8">
        <f>IF(E7&lt;&gt;"OK","",ROUND(ROUND((M7*Regeln!$B$13)*100,7),0)/100)</f>
        <v/>
      </c>
      <c r="O7" s="8">
        <f>IF(E7&lt;&gt;"OK","",ROUND(ROUND((M7+N7)*100,7),0)/100)</f>
        <v/>
      </c>
    </row>
    <row r="8">
      <c r="A8" s="2" t="inlineStr">
        <is>
          <t>A-07</t>
        </is>
      </c>
      <c r="B8" s="2" t="inlineStr">
        <is>
          <t>Kunde A-07</t>
        </is>
      </c>
      <c r="C8" s="2" t="n">
        <v>26</v>
      </c>
      <c r="D8" s="6">
        <f>IF(A8="","",COUNTIF(Raeume!$B$2:$B$46,A8))</f>
        <v/>
      </c>
      <c r="E8" s="5">
        <f>IF(A8="","",IF(D8=0,"FEHLER: keine Raeume",IF(SUMIF(Raeume!$B$2:$B$46,A8,Raeume!$X$2:$X$46)&gt;0,"FEHLER: Raum fehlerhaft","OK")))</f>
        <v/>
      </c>
      <c r="F8" s="4">
        <f>IF(E8&lt;&gt;"OK","",SUMIF(Raeume!$B$2:$B$46,A8,Raeume!$Y$2:$Y$46))</f>
        <v/>
      </c>
      <c r="G8" s="8">
        <f>IF(E8&lt;&gt;"OK","",ROUND(ROUND((SUMIF(Raeume!$B$2:$B$46,A8,Raeume!$AI$2:$AI$46))*100,7),0)/100)</f>
        <v/>
      </c>
      <c r="H8" s="8">
        <f>IF(E8&lt;&gt;"OK","",ROUND(ROUND((SUMIF(Raeume!$B$2:$B$46,A8,Raeume!$AK$2:$AK$46))*100,7),0)/100)</f>
        <v/>
      </c>
      <c r="I8" s="8">
        <f>IF(E8&lt;&gt;"OK","",ROUND(ROUND((Regeln!$B$4+C8*2*Regeln!$B$5)*100,7),0)/100)</f>
        <v/>
      </c>
      <c r="J8" s="8">
        <f>IF(E8&lt;&gt;"OK","",IF(ROUND(F8,9)&lt;Regeln!$B$6,Regeln!$B$7,0))</f>
        <v/>
      </c>
      <c r="K8" s="7">
        <f>IF(E8&lt;&gt;"OK","",VLOOKUP(ROUND(ROUND((G8+H8)*100,7),0)/100,Regeln!$S$3:$T$6,2,TRUE))</f>
        <v/>
      </c>
      <c r="L8" s="8">
        <f>IF(E8&lt;&gt;"OK","",ROUND(ROUND(((G8+H8)*K8)*100,7),0)/100)</f>
        <v/>
      </c>
      <c r="M8" s="8">
        <f>IF(E8&lt;&gt;"OK","",ROUND(ROUND((G8+H8+I8+J8-L8)*100,7),0)/100)</f>
        <v/>
      </c>
      <c r="N8" s="8">
        <f>IF(E8&lt;&gt;"OK","",ROUND(ROUND((M8*Regeln!$B$13)*100,7),0)/100)</f>
        <v/>
      </c>
      <c r="O8" s="8">
        <f>IF(E8&lt;&gt;"OK","",ROUND(ROUND((M8+N8)*100,7),0)/100)</f>
        <v/>
      </c>
    </row>
    <row r="9">
      <c r="A9" s="2" t="inlineStr">
        <is>
          <t>A-08</t>
        </is>
      </c>
      <c r="B9" s="2" t="inlineStr">
        <is>
          <t>Kunde A-08</t>
        </is>
      </c>
      <c r="C9" s="2" t="n">
        <v>29</v>
      </c>
      <c r="D9" s="6">
        <f>IF(A9="","",COUNTIF(Raeume!$B$2:$B$46,A9))</f>
        <v/>
      </c>
      <c r="E9" s="5">
        <f>IF(A9="","",IF(D9=0,"FEHLER: keine Raeume",IF(SUMIF(Raeume!$B$2:$B$46,A9,Raeume!$X$2:$X$46)&gt;0,"FEHLER: Raum fehlerhaft","OK")))</f>
        <v/>
      </c>
      <c r="F9" s="4">
        <f>IF(E9&lt;&gt;"OK","",SUMIF(Raeume!$B$2:$B$46,A9,Raeume!$Y$2:$Y$46))</f>
        <v/>
      </c>
      <c r="G9" s="8">
        <f>IF(E9&lt;&gt;"OK","",ROUND(ROUND((SUMIF(Raeume!$B$2:$B$46,A9,Raeume!$AI$2:$AI$46))*100,7),0)/100)</f>
        <v/>
      </c>
      <c r="H9" s="8">
        <f>IF(E9&lt;&gt;"OK","",ROUND(ROUND((SUMIF(Raeume!$B$2:$B$46,A9,Raeume!$AK$2:$AK$46))*100,7),0)/100)</f>
        <v/>
      </c>
      <c r="I9" s="8">
        <f>IF(E9&lt;&gt;"OK","",ROUND(ROUND((Regeln!$B$4+C9*2*Regeln!$B$5)*100,7),0)/100)</f>
        <v/>
      </c>
      <c r="J9" s="8">
        <f>IF(E9&lt;&gt;"OK","",IF(ROUND(F9,9)&lt;Regeln!$B$6,Regeln!$B$7,0))</f>
        <v/>
      </c>
      <c r="K9" s="7">
        <f>IF(E9&lt;&gt;"OK","",VLOOKUP(ROUND(ROUND((G9+H9)*100,7),0)/100,Regeln!$S$3:$T$6,2,TRUE))</f>
        <v/>
      </c>
      <c r="L9" s="8">
        <f>IF(E9&lt;&gt;"OK","",ROUND(ROUND(((G9+H9)*K9)*100,7),0)/100)</f>
        <v/>
      </c>
      <c r="M9" s="8">
        <f>IF(E9&lt;&gt;"OK","",ROUND(ROUND((G9+H9+I9+J9-L9)*100,7),0)/100)</f>
        <v/>
      </c>
      <c r="N9" s="8">
        <f>IF(E9&lt;&gt;"OK","",ROUND(ROUND((M9*Regeln!$B$13)*100,7),0)/100)</f>
        <v/>
      </c>
      <c r="O9" s="8">
        <f>IF(E9&lt;&gt;"OK","",ROUND(ROUND((M9+N9)*100,7),0)/100)</f>
        <v/>
      </c>
    </row>
    <row r="10">
      <c r="A10" s="2" t="inlineStr">
        <is>
          <t>A-09</t>
        </is>
      </c>
      <c r="B10" s="2" t="inlineStr">
        <is>
          <t>Kunde A-09</t>
        </is>
      </c>
      <c r="C10" s="2" t="n">
        <v>32</v>
      </c>
      <c r="D10" s="6">
        <f>IF(A10="","",COUNTIF(Raeume!$B$2:$B$46,A10))</f>
        <v/>
      </c>
      <c r="E10" s="5">
        <f>IF(A10="","",IF(D10=0,"FEHLER: keine Raeume",IF(SUMIF(Raeume!$B$2:$B$46,A10,Raeume!$X$2:$X$46)&gt;0,"FEHLER: Raum fehlerhaft","OK")))</f>
        <v/>
      </c>
      <c r="F10" s="4">
        <f>IF(E10&lt;&gt;"OK","",SUMIF(Raeume!$B$2:$B$46,A10,Raeume!$Y$2:$Y$46))</f>
        <v/>
      </c>
      <c r="G10" s="8">
        <f>IF(E10&lt;&gt;"OK","",ROUND(ROUND((SUMIF(Raeume!$B$2:$B$46,A10,Raeume!$AI$2:$AI$46))*100,7),0)/100)</f>
        <v/>
      </c>
      <c r="H10" s="8">
        <f>IF(E10&lt;&gt;"OK","",ROUND(ROUND((SUMIF(Raeume!$B$2:$B$46,A10,Raeume!$AK$2:$AK$46))*100,7),0)/100)</f>
        <v/>
      </c>
      <c r="I10" s="8">
        <f>IF(E10&lt;&gt;"OK","",ROUND(ROUND((Regeln!$B$4+C10*2*Regeln!$B$5)*100,7),0)/100)</f>
        <v/>
      </c>
      <c r="J10" s="8">
        <f>IF(E10&lt;&gt;"OK","",IF(ROUND(F10,9)&lt;Regeln!$B$6,Regeln!$B$7,0))</f>
        <v/>
      </c>
      <c r="K10" s="7">
        <f>IF(E10&lt;&gt;"OK","",VLOOKUP(ROUND(ROUND((G10+H10)*100,7),0)/100,Regeln!$S$3:$T$6,2,TRUE))</f>
        <v/>
      </c>
      <c r="L10" s="8">
        <f>IF(E10&lt;&gt;"OK","",ROUND(ROUND(((G10+H10)*K10)*100,7),0)/100)</f>
        <v/>
      </c>
      <c r="M10" s="8">
        <f>IF(E10&lt;&gt;"OK","",ROUND(ROUND((G10+H10+I10+J10-L10)*100,7),0)/100)</f>
        <v/>
      </c>
      <c r="N10" s="8">
        <f>IF(E10&lt;&gt;"OK","",ROUND(ROUND((M10*Regeln!$B$13)*100,7),0)/100)</f>
        <v/>
      </c>
      <c r="O10" s="8">
        <f>IF(E10&lt;&gt;"OK","",ROUND(ROUND((M10+N10)*100,7),0)/100)</f>
        <v/>
      </c>
    </row>
    <row r="11">
      <c r="A11" s="2" t="inlineStr">
        <is>
          <t>A-10</t>
        </is>
      </c>
      <c r="B11" s="2" t="inlineStr">
        <is>
          <t>Kunde A-10</t>
        </is>
      </c>
      <c r="C11" s="2" t="n">
        <v>35</v>
      </c>
      <c r="D11" s="6">
        <f>IF(A11="","",COUNTIF(Raeume!$B$2:$B$46,A11))</f>
        <v/>
      </c>
      <c r="E11" s="5">
        <f>IF(A11="","",IF(D11=0,"FEHLER: keine Raeume",IF(SUMIF(Raeume!$B$2:$B$46,A11,Raeume!$X$2:$X$46)&gt;0,"FEHLER: Raum fehlerhaft","OK")))</f>
        <v/>
      </c>
      <c r="F11" s="4">
        <f>IF(E11&lt;&gt;"OK","",SUMIF(Raeume!$B$2:$B$46,A11,Raeume!$Y$2:$Y$46))</f>
        <v/>
      </c>
      <c r="G11" s="8">
        <f>IF(E11&lt;&gt;"OK","",ROUND(ROUND((SUMIF(Raeume!$B$2:$B$46,A11,Raeume!$AI$2:$AI$46))*100,7),0)/100)</f>
        <v/>
      </c>
      <c r="H11" s="8">
        <f>IF(E11&lt;&gt;"OK","",ROUND(ROUND((SUMIF(Raeume!$B$2:$B$46,A11,Raeume!$AK$2:$AK$46))*100,7),0)/100)</f>
        <v/>
      </c>
      <c r="I11" s="8">
        <f>IF(E11&lt;&gt;"OK","",ROUND(ROUND((Regeln!$B$4+C11*2*Regeln!$B$5)*100,7),0)/100)</f>
        <v/>
      </c>
      <c r="J11" s="8">
        <f>IF(E11&lt;&gt;"OK","",IF(ROUND(F11,9)&lt;Regeln!$B$6,Regeln!$B$7,0))</f>
        <v/>
      </c>
      <c r="K11" s="7">
        <f>IF(E11&lt;&gt;"OK","",VLOOKUP(ROUND(ROUND((G11+H11)*100,7),0)/100,Regeln!$S$3:$T$6,2,TRUE))</f>
        <v/>
      </c>
      <c r="L11" s="8">
        <f>IF(E11&lt;&gt;"OK","",ROUND(ROUND(((G11+H11)*K11)*100,7),0)/100)</f>
        <v/>
      </c>
      <c r="M11" s="8">
        <f>IF(E11&lt;&gt;"OK","",ROUND(ROUND((G11+H11+I11+J11-L11)*100,7),0)/100)</f>
        <v/>
      </c>
      <c r="N11" s="8">
        <f>IF(E11&lt;&gt;"OK","",ROUND(ROUND((M11*Regeln!$B$13)*100,7),0)/100)</f>
        <v/>
      </c>
      <c r="O11" s="8">
        <f>IF(E11&lt;&gt;"OK","",ROUND(ROUND((M11+N11)*100,7),0)/100)</f>
        <v/>
      </c>
    </row>
    <row r="12">
      <c r="A12" s="2" t="inlineStr">
        <is>
          <t>A-11</t>
        </is>
      </c>
      <c r="B12" s="2" t="inlineStr">
        <is>
          <t>Kunde A-11</t>
        </is>
      </c>
      <c r="C12" s="2" t="n">
        <v>38</v>
      </c>
      <c r="D12" s="6">
        <f>IF(A12="","",COUNTIF(Raeume!$B$2:$B$46,A12))</f>
        <v/>
      </c>
      <c r="E12" s="5">
        <f>IF(A12="","",IF(D12=0,"FEHLER: keine Raeume",IF(SUMIF(Raeume!$B$2:$B$46,A12,Raeume!$X$2:$X$46)&gt;0,"FEHLER: Raum fehlerhaft","OK")))</f>
        <v/>
      </c>
      <c r="F12" s="4">
        <f>IF(E12&lt;&gt;"OK","",SUMIF(Raeume!$B$2:$B$46,A12,Raeume!$Y$2:$Y$46))</f>
        <v/>
      </c>
      <c r="G12" s="8">
        <f>IF(E12&lt;&gt;"OK","",ROUND(ROUND((SUMIF(Raeume!$B$2:$B$46,A12,Raeume!$AI$2:$AI$46))*100,7),0)/100)</f>
        <v/>
      </c>
      <c r="H12" s="8">
        <f>IF(E12&lt;&gt;"OK","",ROUND(ROUND((SUMIF(Raeume!$B$2:$B$46,A12,Raeume!$AK$2:$AK$46))*100,7),0)/100)</f>
        <v/>
      </c>
      <c r="I12" s="8">
        <f>IF(E12&lt;&gt;"OK","",ROUND(ROUND((Regeln!$B$4+C12*2*Regeln!$B$5)*100,7),0)/100)</f>
        <v/>
      </c>
      <c r="J12" s="8">
        <f>IF(E12&lt;&gt;"OK","",IF(ROUND(F12,9)&lt;Regeln!$B$6,Regeln!$B$7,0))</f>
        <v/>
      </c>
      <c r="K12" s="7">
        <f>IF(E12&lt;&gt;"OK","",VLOOKUP(ROUND(ROUND((G12+H12)*100,7),0)/100,Regeln!$S$3:$T$6,2,TRUE))</f>
        <v/>
      </c>
      <c r="L12" s="8">
        <f>IF(E12&lt;&gt;"OK","",ROUND(ROUND(((G12+H12)*K12)*100,7),0)/100)</f>
        <v/>
      </c>
      <c r="M12" s="8">
        <f>IF(E12&lt;&gt;"OK","",ROUND(ROUND((G12+H12+I12+J12-L12)*100,7),0)/100)</f>
        <v/>
      </c>
      <c r="N12" s="8">
        <f>IF(E12&lt;&gt;"OK","",ROUND(ROUND((M12*Regeln!$B$13)*100,7),0)/100)</f>
        <v/>
      </c>
      <c r="O12" s="8">
        <f>IF(E12&lt;&gt;"OK","",ROUND(ROUND((M12+N12)*100,7),0)/100)</f>
        <v/>
      </c>
    </row>
    <row r="13">
      <c r="A13" s="2" t="inlineStr">
        <is>
          <t>A-12</t>
        </is>
      </c>
      <c r="B13" s="2" t="inlineStr">
        <is>
          <t>Kunde A-12</t>
        </is>
      </c>
      <c r="C13" s="2" t="n">
        <v>41</v>
      </c>
      <c r="D13" s="6">
        <f>IF(A13="","",COUNTIF(Raeume!$B$2:$B$46,A13))</f>
        <v/>
      </c>
      <c r="E13" s="5">
        <f>IF(A13="","",IF(D13=0,"FEHLER: keine Raeume",IF(SUMIF(Raeume!$B$2:$B$46,A13,Raeume!$X$2:$X$46)&gt;0,"FEHLER: Raum fehlerhaft","OK")))</f>
        <v/>
      </c>
      <c r="F13" s="4">
        <f>IF(E13&lt;&gt;"OK","",SUMIF(Raeume!$B$2:$B$46,A13,Raeume!$Y$2:$Y$46))</f>
        <v/>
      </c>
      <c r="G13" s="8">
        <f>IF(E13&lt;&gt;"OK","",ROUND(ROUND((SUMIF(Raeume!$B$2:$B$46,A13,Raeume!$AI$2:$AI$46))*100,7),0)/100)</f>
        <v/>
      </c>
      <c r="H13" s="8">
        <f>IF(E13&lt;&gt;"OK","",ROUND(ROUND((SUMIF(Raeume!$B$2:$B$46,A13,Raeume!$AK$2:$AK$46))*100,7),0)/100)</f>
        <v/>
      </c>
      <c r="I13" s="8">
        <f>IF(E13&lt;&gt;"OK","",ROUND(ROUND((Regeln!$B$4+C13*2*Regeln!$B$5)*100,7),0)/100)</f>
        <v/>
      </c>
      <c r="J13" s="8">
        <f>IF(E13&lt;&gt;"OK","",IF(ROUND(F13,9)&lt;Regeln!$B$6,Regeln!$B$7,0))</f>
        <v/>
      </c>
      <c r="K13" s="7">
        <f>IF(E13&lt;&gt;"OK","",VLOOKUP(ROUND(ROUND((G13+H13)*100,7),0)/100,Regeln!$S$3:$T$6,2,TRUE))</f>
        <v/>
      </c>
      <c r="L13" s="8">
        <f>IF(E13&lt;&gt;"OK","",ROUND(ROUND(((G13+H13)*K13)*100,7),0)/100)</f>
        <v/>
      </c>
      <c r="M13" s="8">
        <f>IF(E13&lt;&gt;"OK","",ROUND(ROUND((G13+H13+I13+J13-L13)*100,7),0)/100)</f>
        <v/>
      </c>
      <c r="N13" s="8">
        <f>IF(E13&lt;&gt;"OK","",ROUND(ROUND((M13*Regeln!$B$13)*100,7),0)/100)</f>
        <v/>
      </c>
      <c r="O13" s="8">
        <f>IF(E13&lt;&gt;"OK","",ROUND(ROUND((M13+N13)*100,7),0)/100)</f>
        <v/>
      </c>
    </row>
    <row r="14">
      <c r="A14" s="2" t="inlineStr">
        <is>
          <t>A-13</t>
        </is>
      </c>
      <c r="B14" s="2" t="inlineStr">
        <is>
          <t>Bauherr Kessler</t>
        </is>
      </c>
      <c r="C14" s="2" t="n">
        <v>48</v>
      </c>
      <c r="D14" s="6">
        <f>IF(A14="","",COUNTIF(Raeume!$B$2:$B$46,A14))</f>
        <v/>
      </c>
      <c r="E14" s="5">
        <f>IF(A14="","",IF(D14=0,"FEHLER: keine Raeume",IF(SUMIF(Raeume!$B$2:$B$46,A14,Raeume!$X$2:$X$46)&gt;0,"FEHLER: Raum fehlerhaft","OK")))</f>
        <v/>
      </c>
      <c r="F14" s="4">
        <f>IF(E14&lt;&gt;"OK","",SUMIF(Raeume!$B$2:$B$46,A14,Raeume!$Y$2:$Y$46))</f>
        <v/>
      </c>
      <c r="G14" s="8">
        <f>IF(E14&lt;&gt;"OK","",ROUND(ROUND((SUMIF(Raeume!$B$2:$B$46,A14,Raeume!$AI$2:$AI$46))*100,7),0)/100)</f>
        <v/>
      </c>
      <c r="H14" s="8">
        <f>IF(E14&lt;&gt;"OK","",ROUND(ROUND((SUMIF(Raeume!$B$2:$B$46,A14,Raeume!$AK$2:$AK$46))*100,7),0)/100)</f>
        <v/>
      </c>
      <c r="I14" s="8">
        <f>IF(E14&lt;&gt;"OK","",ROUND(ROUND((Regeln!$B$4+C14*2*Regeln!$B$5)*100,7),0)/100)</f>
        <v/>
      </c>
      <c r="J14" s="8">
        <f>IF(E14&lt;&gt;"OK","",IF(ROUND(F14,9)&lt;Regeln!$B$6,Regeln!$B$7,0))</f>
        <v/>
      </c>
      <c r="K14" s="7">
        <f>IF(E14&lt;&gt;"OK","",VLOOKUP(ROUND(ROUND((G14+H14)*100,7),0)/100,Regeln!$S$3:$T$6,2,TRUE))</f>
        <v/>
      </c>
      <c r="L14" s="8">
        <f>IF(E14&lt;&gt;"OK","",ROUND(ROUND(((G14+H14)*K14)*100,7),0)/100)</f>
        <v/>
      </c>
      <c r="M14" s="8">
        <f>IF(E14&lt;&gt;"OK","",ROUND(ROUND((G14+H14+I14+J14-L14)*100,7),0)/100)</f>
        <v/>
      </c>
      <c r="N14" s="8">
        <f>IF(E14&lt;&gt;"OK","",ROUND(ROUND((M14*Regeln!$B$13)*100,7),0)/100)</f>
        <v/>
      </c>
      <c r="O14" s="8">
        <f>IF(E14&lt;&gt;"OK","",ROUND(ROUND((M14+N14)*100,7),0)/100)</f>
        <v/>
      </c>
    </row>
    <row r="15">
      <c r="A15" s="2" t="inlineStr">
        <is>
          <t>A-14</t>
        </is>
      </c>
      <c r="B15" s="2" t="inlineStr">
        <is>
          <t>M. Wagner</t>
        </is>
      </c>
      <c r="C15" s="2" t="n">
        <v>22</v>
      </c>
      <c r="D15" s="6">
        <f>IF(A15="","",COUNTIF(Raeume!$B$2:$B$46,A15))</f>
        <v/>
      </c>
      <c r="E15" s="5">
        <f>IF(A15="","",IF(D15=0,"FEHLER: keine Raeume",IF(SUMIF(Raeume!$B$2:$B$46,A15,Raeume!$X$2:$X$46)&gt;0,"FEHLER: Raum fehlerhaft","OK")))</f>
        <v/>
      </c>
      <c r="F15" s="4">
        <f>IF(E15&lt;&gt;"OK","",SUMIF(Raeume!$B$2:$B$46,A15,Raeume!$Y$2:$Y$46))</f>
        <v/>
      </c>
      <c r="G15" s="8">
        <f>IF(E15&lt;&gt;"OK","",ROUND(ROUND((SUMIF(Raeume!$B$2:$B$46,A15,Raeume!$AI$2:$AI$46))*100,7),0)/100)</f>
        <v/>
      </c>
      <c r="H15" s="8">
        <f>IF(E15&lt;&gt;"OK","",ROUND(ROUND((SUMIF(Raeume!$B$2:$B$46,A15,Raeume!$AK$2:$AK$46))*100,7),0)/100)</f>
        <v/>
      </c>
      <c r="I15" s="8">
        <f>IF(E15&lt;&gt;"OK","",ROUND(ROUND((Regeln!$B$4+C15*2*Regeln!$B$5)*100,7),0)/100)</f>
        <v/>
      </c>
      <c r="J15" s="8">
        <f>IF(E15&lt;&gt;"OK","",IF(ROUND(F15,9)&lt;Regeln!$B$6,Regeln!$B$7,0))</f>
        <v/>
      </c>
      <c r="K15" s="7">
        <f>IF(E15&lt;&gt;"OK","",VLOOKUP(ROUND(ROUND((G15+H15)*100,7),0)/100,Regeln!$S$3:$T$6,2,TRUE))</f>
        <v/>
      </c>
      <c r="L15" s="8">
        <f>IF(E15&lt;&gt;"OK","",ROUND(ROUND(((G15+H15)*K15)*100,7),0)/100)</f>
        <v/>
      </c>
      <c r="M15" s="8">
        <f>IF(E15&lt;&gt;"OK","",ROUND(ROUND((G15+H15+I15+J15-L15)*100,7),0)/100)</f>
        <v/>
      </c>
      <c r="N15" s="8">
        <f>IF(E15&lt;&gt;"OK","",ROUND(ROUND((M15*Regeln!$B$13)*100,7),0)/100)</f>
        <v/>
      </c>
      <c r="O15" s="8">
        <f>IF(E15&lt;&gt;"OK","",ROUND(ROUND((M15+N15)*100,7),0)/100)</f>
        <v/>
      </c>
    </row>
    <row r="16">
      <c r="A16" s="2" t="inlineStr">
        <is>
          <t>A-15</t>
        </is>
      </c>
      <c r="B16" s="2" t="inlineStr">
        <is>
          <t>Praxis Dr. Lenz</t>
        </is>
      </c>
      <c r="C16" s="2" t="n">
        <v>8</v>
      </c>
      <c r="D16" s="6">
        <f>IF(A16="","",COUNTIF(Raeume!$B$2:$B$46,A16))</f>
        <v/>
      </c>
      <c r="E16" s="5">
        <f>IF(A16="","",IF(D16=0,"FEHLER: keine Raeume",IF(SUMIF(Raeume!$B$2:$B$46,A16,Raeume!$X$2:$X$46)&gt;0,"FEHLER: Raum fehlerhaft","OK")))</f>
        <v/>
      </c>
      <c r="F16" s="4">
        <f>IF(E16&lt;&gt;"OK","",SUMIF(Raeume!$B$2:$B$46,A16,Raeume!$Y$2:$Y$46))</f>
        <v/>
      </c>
      <c r="G16" s="8">
        <f>IF(E16&lt;&gt;"OK","",ROUND(ROUND((SUMIF(Raeume!$B$2:$B$46,A16,Raeume!$AI$2:$AI$46))*100,7),0)/100)</f>
        <v/>
      </c>
      <c r="H16" s="8">
        <f>IF(E16&lt;&gt;"OK","",ROUND(ROUND((SUMIF(Raeume!$B$2:$B$46,A16,Raeume!$AK$2:$AK$46))*100,7),0)/100)</f>
        <v/>
      </c>
      <c r="I16" s="8">
        <f>IF(E16&lt;&gt;"OK","",ROUND(ROUND((Regeln!$B$4+C16*2*Regeln!$B$5)*100,7),0)/100)</f>
        <v/>
      </c>
      <c r="J16" s="8">
        <f>IF(E16&lt;&gt;"OK","",IF(ROUND(F16,9)&lt;Regeln!$B$6,Regeln!$B$7,0))</f>
        <v/>
      </c>
      <c r="K16" s="7">
        <f>IF(E16&lt;&gt;"OK","",VLOOKUP(ROUND(ROUND((G16+H16)*100,7),0)/100,Regeln!$S$3:$T$6,2,TRUE))</f>
        <v/>
      </c>
      <c r="L16" s="8">
        <f>IF(E16&lt;&gt;"OK","",ROUND(ROUND(((G16+H16)*K16)*100,7),0)/100)</f>
        <v/>
      </c>
      <c r="M16" s="8">
        <f>IF(E16&lt;&gt;"OK","",ROUND(ROUND((G16+H16+I16+J16-L16)*100,7),0)/100)</f>
        <v/>
      </c>
      <c r="N16" s="8">
        <f>IF(E16&lt;&gt;"OK","",ROUND(ROUND((M16*Regeln!$B$13)*100,7),0)/100)</f>
        <v/>
      </c>
      <c r="O16" s="8">
        <f>IF(E16&lt;&gt;"OK","",ROUND(ROUND((M16+N16)*100,7),0)/100)</f>
        <v/>
      </c>
    </row>
    <row r="17">
      <c r="A17" s="2" t="inlineStr">
        <is>
          <t>A-16</t>
        </is>
      </c>
      <c r="B17" s="2" t="inlineStr">
        <is>
          <t>Kunde A-16</t>
        </is>
      </c>
      <c r="C17" s="2" t="n">
        <v>53</v>
      </c>
      <c r="D17" s="6">
        <f>IF(A17="","",COUNTIF(Raeume!$B$2:$B$46,A17))</f>
        <v/>
      </c>
      <c r="E17" s="5">
        <f>IF(A17="","",IF(D17=0,"FEHLER: keine Raeume",IF(SUMIF(Raeume!$B$2:$B$46,A17,Raeume!$X$2:$X$46)&gt;0,"FEHLER: Raum fehlerhaft","OK")))</f>
        <v/>
      </c>
      <c r="F17" s="4">
        <f>IF(E17&lt;&gt;"OK","",SUMIF(Raeume!$B$2:$B$46,A17,Raeume!$Y$2:$Y$46))</f>
        <v/>
      </c>
      <c r="G17" s="8">
        <f>IF(E17&lt;&gt;"OK","",ROUND(ROUND((SUMIF(Raeume!$B$2:$B$46,A17,Raeume!$AI$2:$AI$46))*100,7),0)/100)</f>
        <v/>
      </c>
      <c r="H17" s="8">
        <f>IF(E17&lt;&gt;"OK","",ROUND(ROUND((SUMIF(Raeume!$B$2:$B$46,A17,Raeume!$AK$2:$AK$46))*100,7),0)/100)</f>
        <v/>
      </c>
      <c r="I17" s="8">
        <f>IF(E17&lt;&gt;"OK","",ROUND(ROUND((Regeln!$B$4+C17*2*Regeln!$B$5)*100,7),0)/100)</f>
        <v/>
      </c>
      <c r="J17" s="8">
        <f>IF(E17&lt;&gt;"OK","",IF(ROUND(F17,9)&lt;Regeln!$B$6,Regeln!$B$7,0))</f>
        <v/>
      </c>
      <c r="K17" s="7">
        <f>IF(E17&lt;&gt;"OK","",VLOOKUP(ROUND(ROUND((G17+H17)*100,7),0)/100,Regeln!$S$3:$T$6,2,TRUE))</f>
        <v/>
      </c>
      <c r="L17" s="8">
        <f>IF(E17&lt;&gt;"OK","",ROUND(ROUND(((G17+H17)*K17)*100,7),0)/100)</f>
        <v/>
      </c>
      <c r="M17" s="8">
        <f>IF(E17&lt;&gt;"OK","",ROUND(ROUND((G17+H17+I17+J17-L17)*100,7),0)/100)</f>
        <v/>
      </c>
      <c r="N17" s="8">
        <f>IF(E17&lt;&gt;"OK","",ROUND(ROUND((M17*Regeln!$B$13)*100,7),0)/100)</f>
        <v/>
      </c>
      <c r="O17" s="8">
        <f>IF(E17&lt;&gt;"OK","",ROUND(ROUND((M17+N17)*100,7),0)/100)</f>
        <v/>
      </c>
    </row>
    <row r="18">
      <c r="A18" s="2" t="inlineStr">
        <is>
          <t>A-17</t>
        </is>
      </c>
      <c r="B18" s="2" t="inlineStr">
        <is>
          <t>Kunde A-17</t>
        </is>
      </c>
      <c r="C18" s="2" t="n">
        <v>56</v>
      </c>
      <c r="D18" s="6">
        <f>IF(A18="","",COUNTIF(Raeume!$B$2:$B$46,A18))</f>
        <v/>
      </c>
      <c r="E18" s="5">
        <f>IF(A18="","",IF(D18=0,"FEHLER: keine Raeume",IF(SUMIF(Raeume!$B$2:$B$46,A18,Raeume!$X$2:$X$46)&gt;0,"FEHLER: Raum fehlerhaft","OK")))</f>
        <v/>
      </c>
      <c r="F18" s="4">
        <f>IF(E18&lt;&gt;"OK","",SUMIF(Raeume!$B$2:$B$46,A18,Raeume!$Y$2:$Y$46))</f>
        <v/>
      </c>
      <c r="G18" s="8">
        <f>IF(E18&lt;&gt;"OK","",ROUND(ROUND((SUMIF(Raeume!$B$2:$B$46,A18,Raeume!$AI$2:$AI$46))*100,7),0)/100)</f>
        <v/>
      </c>
      <c r="H18" s="8">
        <f>IF(E18&lt;&gt;"OK","",ROUND(ROUND((SUMIF(Raeume!$B$2:$B$46,A18,Raeume!$AK$2:$AK$46))*100,7),0)/100)</f>
        <v/>
      </c>
      <c r="I18" s="8">
        <f>IF(E18&lt;&gt;"OK","",ROUND(ROUND((Regeln!$B$4+C18*2*Regeln!$B$5)*100,7),0)/100)</f>
        <v/>
      </c>
      <c r="J18" s="8">
        <f>IF(E18&lt;&gt;"OK","",IF(ROUND(F18,9)&lt;Regeln!$B$6,Regeln!$B$7,0))</f>
        <v/>
      </c>
      <c r="K18" s="7">
        <f>IF(E18&lt;&gt;"OK","",VLOOKUP(ROUND(ROUND((G18+H18)*100,7),0)/100,Regeln!$S$3:$T$6,2,TRUE))</f>
        <v/>
      </c>
      <c r="L18" s="8">
        <f>IF(E18&lt;&gt;"OK","",ROUND(ROUND(((G18+H18)*K18)*100,7),0)/100)</f>
        <v/>
      </c>
      <c r="M18" s="8">
        <f>IF(E18&lt;&gt;"OK","",ROUND(ROUND((G18+H18+I18+J18-L18)*100,7),0)/100)</f>
        <v/>
      </c>
      <c r="N18" s="8">
        <f>IF(E18&lt;&gt;"OK","",ROUND(ROUND((M18*Regeln!$B$13)*100,7),0)/100)</f>
        <v/>
      </c>
      <c r="O18" s="8">
        <f>IF(E18&lt;&gt;"OK","",ROUND(ROUND((M18+N18)*100,7),0)/100)</f>
        <v/>
      </c>
    </row>
    <row r="19">
      <c r="A19" s="2" t="inlineStr">
        <is>
          <t>A-18</t>
        </is>
      </c>
      <c r="B19" s="2" t="inlineStr">
        <is>
          <t>Kunde A-18</t>
        </is>
      </c>
      <c r="C19" s="2" t="n">
        <v>59</v>
      </c>
      <c r="D19" s="6">
        <f>IF(A19="","",COUNTIF(Raeume!$B$2:$B$46,A19))</f>
        <v/>
      </c>
      <c r="E19" s="5">
        <f>IF(A19="","",IF(D19=0,"FEHLER: keine Raeume",IF(SUMIF(Raeume!$B$2:$B$46,A19,Raeume!$X$2:$X$46)&gt;0,"FEHLER: Raum fehlerhaft","OK")))</f>
        <v/>
      </c>
      <c r="F19" s="4">
        <f>IF(E19&lt;&gt;"OK","",SUMIF(Raeume!$B$2:$B$46,A19,Raeume!$Y$2:$Y$46))</f>
        <v/>
      </c>
      <c r="G19" s="8">
        <f>IF(E19&lt;&gt;"OK","",ROUND(ROUND((SUMIF(Raeume!$B$2:$B$46,A19,Raeume!$AI$2:$AI$46))*100,7),0)/100)</f>
        <v/>
      </c>
      <c r="H19" s="8">
        <f>IF(E19&lt;&gt;"OK","",ROUND(ROUND((SUMIF(Raeume!$B$2:$B$46,A19,Raeume!$AK$2:$AK$46))*100,7),0)/100)</f>
        <v/>
      </c>
      <c r="I19" s="8">
        <f>IF(E19&lt;&gt;"OK","",ROUND(ROUND((Regeln!$B$4+C19*2*Regeln!$B$5)*100,7),0)/100)</f>
        <v/>
      </c>
      <c r="J19" s="8">
        <f>IF(E19&lt;&gt;"OK","",IF(ROUND(F19,9)&lt;Regeln!$B$6,Regeln!$B$7,0))</f>
        <v/>
      </c>
      <c r="K19" s="7">
        <f>IF(E19&lt;&gt;"OK","",VLOOKUP(ROUND(ROUND((G19+H19)*100,7),0)/100,Regeln!$S$3:$T$6,2,TRUE))</f>
        <v/>
      </c>
      <c r="L19" s="8">
        <f>IF(E19&lt;&gt;"OK","",ROUND(ROUND(((G19+H19)*K19)*100,7),0)/100)</f>
        <v/>
      </c>
      <c r="M19" s="8">
        <f>IF(E19&lt;&gt;"OK","",ROUND(ROUND((G19+H19+I19+J19-L19)*100,7),0)/100)</f>
        <v/>
      </c>
      <c r="N19" s="8">
        <f>IF(E19&lt;&gt;"OK","",ROUND(ROUND((M19*Regeln!$B$13)*100,7),0)/100)</f>
        <v/>
      </c>
      <c r="O19" s="8">
        <f>IF(E19&lt;&gt;"OK","",ROUND(ROUND((M19+N19)*100,7),0)/100)</f>
        <v/>
      </c>
    </row>
    <row r="20">
      <c r="A20" s="2" t="inlineStr">
        <is>
          <t>A-19</t>
        </is>
      </c>
      <c r="B20" s="2" t="inlineStr">
        <is>
          <t>Kunde A-19</t>
        </is>
      </c>
      <c r="C20" s="2" t="n">
        <v>62</v>
      </c>
      <c r="D20" s="6">
        <f>IF(A20="","",COUNTIF(Raeume!$B$2:$B$46,A20))</f>
        <v/>
      </c>
      <c r="E20" s="5">
        <f>IF(A20="","",IF(D20=0,"FEHLER: keine Raeume",IF(SUMIF(Raeume!$B$2:$B$46,A20,Raeume!$X$2:$X$46)&gt;0,"FEHLER: Raum fehlerhaft","OK")))</f>
        <v/>
      </c>
      <c r="F20" s="4">
        <f>IF(E20&lt;&gt;"OK","",SUMIF(Raeume!$B$2:$B$46,A20,Raeume!$Y$2:$Y$46))</f>
        <v/>
      </c>
      <c r="G20" s="8">
        <f>IF(E20&lt;&gt;"OK","",ROUND(ROUND((SUMIF(Raeume!$B$2:$B$46,A20,Raeume!$AI$2:$AI$46))*100,7),0)/100)</f>
        <v/>
      </c>
      <c r="H20" s="8">
        <f>IF(E20&lt;&gt;"OK","",ROUND(ROUND((SUMIF(Raeume!$B$2:$B$46,A20,Raeume!$AK$2:$AK$46))*100,7),0)/100)</f>
        <v/>
      </c>
      <c r="I20" s="8">
        <f>IF(E20&lt;&gt;"OK","",ROUND(ROUND((Regeln!$B$4+C20*2*Regeln!$B$5)*100,7),0)/100)</f>
        <v/>
      </c>
      <c r="J20" s="8">
        <f>IF(E20&lt;&gt;"OK","",IF(ROUND(F20,9)&lt;Regeln!$B$6,Regeln!$B$7,0))</f>
        <v/>
      </c>
      <c r="K20" s="7">
        <f>IF(E20&lt;&gt;"OK","",VLOOKUP(ROUND(ROUND((G20+H20)*100,7),0)/100,Regeln!$S$3:$T$6,2,TRUE))</f>
        <v/>
      </c>
      <c r="L20" s="8">
        <f>IF(E20&lt;&gt;"OK","",ROUND(ROUND(((G20+H20)*K20)*100,7),0)/100)</f>
        <v/>
      </c>
      <c r="M20" s="8">
        <f>IF(E20&lt;&gt;"OK","",ROUND(ROUND((G20+H20+I20+J20-L20)*100,7),0)/100)</f>
        <v/>
      </c>
      <c r="N20" s="8">
        <f>IF(E20&lt;&gt;"OK","",ROUND(ROUND((M20*Regeln!$B$13)*100,7),0)/100)</f>
        <v/>
      </c>
      <c r="O20" s="8">
        <f>IF(E20&lt;&gt;"OK","",ROUND(ROUND((M20+N20)*100,7),0)/100)</f>
        <v/>
      </c>
    </row>
    <row r="21">
      <c r="A21" s="2" t="inlineStr">
        <is>
          <t>A-20</t>
        </is>
      </c>
      <c r="B21" s="2" t="inlineStr">
        <is>
          <t>Kunde A-20</t>
        </is>
      </c>
      <c r="C21" s="2" t="n">
        <v>65</v>
      </c>
      <c r="D21" s="6">
        <f>IF(A21="","",COUNTIF(Raeume!$B$2:$B$46,A21))</f>
        <v/>
      </c>
      <c r="E21" s="5">
        <f>IF(A21="","",IF(D21=0,"FEHLER: keine Raeume",IF(SUMIF(Raeume!$B$2:$B$46,A21,Raeume!$X$2:$X$46)&gt;0,"FEHLER: Raum fehlerhaft","OK")))</f>
        <v/>
      </c>
      <c r="F21" s="4">
        <f>IF(E21&lt;&gt;"OK","",SUMIF(Raeume!$B$2:$B$46,A21,Raeume!$Y$2:$Y$46))</f>
        <v/>
      </c>
      <c r="G21" s="8">
        <f>IF(E21&lt;&gt;"OK","",ROUND(ROUND((SUMIF(Raeume!$B$2:$B$46,A21,Raeume!$AI$2:$AI$46))*100,7),0)/100)</f>
        <v/>
      </c>
      <c r="H21" s="8">
        <f>IF(E21&lt;&gt;"OK","",ROUND(ROUND((SUMIF(Raeume!$B$2:$B$46,A21,Raeume!$AK$2:$AK$46))*100,7),0)/100)</f>
        <v/>
      </c>
      <c r="I21" s="8">
        <f>IF(E21&lt;&gt;"OK","",ROUND(ROUND((Regeln!$B$4+C21*2*Regeln!$B$5)*100,7),0)/100)</f>
        <v/>
      </c>
      <c r="J21" s="8">
        <f>IF(E21&lt;&gt;"OK","",IF(ROUND(F21,9)&lt;Regeln!$B$6,Regeln!$B$7,0))</f>
        <v/>
      </c>
      <c r="K21" s="7">
        <f>IF(E21&lt;&gt;"OK","",VLOOKUP(ROUND(ROUND((G21+H21)*100,7),0)/100,Regeln!$S$3:$T$6,2,TRUE))</f>
        <v/>
      </c>
      <c r="L21" s="8">
        <f>IF(E21&lt;&gt;"OK","",ROUND(ROUND(((G21+H21)*K21)*100,7),0)/100)</f>
        <v/>
      </c>
      <c r="M21" s="8">
        <f>IF(E21&lt;&gt;"OK","",ROUND(ROUND((G21+H21+I21+J21-L21)*100,7),0)/100)</f>
        <v/>
      </c>
      <c r="N21" s="8">
        <f>IF(E21&lt;&gt;"OK","",ROUND(ROUND((M21*Regeln!$B$13)*100,7),0)/100)</f>
        <v/>
      </c>
      <c r="O21" s="8">
        <f>IF(E21&lt;&gt;"OK","",ROUND(ROUND((M21+N21)*100,7),0)/100)</f>
        <v/>
      </c>
    </row>
    <row r="22">
      <c r="A22" s="2" t="n"/>
      <c r="B22" s="2" t="n"/>
      <c r="C22" s="2" t="n"/>
      <c r="D22" s="6">
        <f>IF(A22="","",COUNTIF(Raeume!$B$2:$B$46,A22))</f>
        <v/>
      </c>
      <c r="E22" s="5">
        <f>IF(A22="","",IF(D22=0,"FEHLER: keine Raeume",IF(SUMIF(Raeume!$B$2:$B$46,A22,Raeume!$X$2:$X$46)&gt;0,"FEHLER: Raum fehlerhaft","OK")))</f>
        <v/>
      </c>
      <c r="F22" s="4">
        <f>IF(E22&lt;&gt;"OK","",SUMIF(Raeume!$B$2:$B$46,A22,Raeume!$Y$2:$Y$46))</f>
        <v/>
      </c>
      <c r="G22" s="8">
        <f>IF(E22&lt;&gt;"OK","",ROUND(ROUND((SUMIF(Raeume!$B$2:$B$46,A22,Raeume!$AI$2:$AI$46))*100,7),0)/100)</f>
        <v/>
      </c>
      <c r="H22" s="8">
        <f>IF(E22&lt;&gt;"OK","",ROUND(ROUND((SUMIF(Raeume!$B$2:$B$46,A22,Raeume!$AK$2:$AK$46))*100,7),0)/100)</f>
        <v/>
      </c>
      <c r="I22" s="8">
        <f>IF(E22&lt;&gt;"OK","",ROUND(ROUND((Regeln!$B$4+C22*2*Regeln!$B$5)*100,7),0)/100)</f>
        <v/>
      </c>
      <c r="J22" s="8">
        <f>IF(E22&lt;&gt;"OK","",IF(ROUND(F22,9)&lt;Regeln!$B$6,Regeln!$B$7,0))</f>
        <v/>
      </c>
      <c r="K22" s="7">
        <f>IF(E22&lt;&gt;"OK","",VLOOKUP(ROUND(ROUND((G22+H22)*100,7),0)/100,Regeln!$S$3:$T$6,2,TRUE))</f>
        <v/>
      </c>
      <c r="L22" s="8">
        <f>IF(E22&lt;&gt;"OK","",ROUND(ROUND(((G22+H22)*K22)*100,7),0)/100)</f>
        <v/>
      </c>
      <c r="M22" s="8">
        <f>IF(E22&lt;&gt;"OK","",ROUND(ROUND((G22+H22+I22+J22-L22)*100,7),0)/100)</f>
        <v/>
      </c>
      <c r="N22" s="8">
        <f>IF(E22&lt;&gt;"OK","",ROUND(ROUND((M22*Regeln!$B$13)*100,7),0)/100)</f>
        <v/>
      </c>
      <c r="O22" s="8">
        <f>IF(E22&lt;&gt;"OK","",ROUND(ROUND((M22+N22)*100,7),0)/100)</f>
        <v/>
      </c>
    </row>
    <row r="23">
      <c r="A23" s="2" t="n"/>
      <c r="B23" s="2" t="n"/>
      <c r="C23" s="2" t="n"/>
      <c r="D23" s="6">
        <f>IF(A23="","",COUNTIF(Raeume!$B$2:$B$46,A23))</f>
        <v/>
      </c>
      <c r="E23" s="5">
        <f>IF(A23="","",IF(D23=0,"FEHLER: keine Raeume",IF(SUMIF(Raeume!$B$2:$B$46,A23,Raeume!$X$2:$X$46)&gt;0,"FEHLER: Raum fehlerhaft","OK")))</f>
        <v/>
      </c>
      <c r="F23" s="4">
        <f>IF(E23&lt;&gt;"OK","",SUMIF(Raeume!$B$2:$B$46,A23,Raeume!$Y$2:$Y$46))</f>
        <v/>
      </c>
      <c r="G23" s="8">
        <f>IF(E23&lt;&gt;"OK","",ROUND(ROUND((SUMIF(Raeume!$B$2:$B$46,A23,Raeume!$AI$2:$AI$46))*100,7),0)/100)</f>
        <v/>
      </c>
      <c r="H23" s="8">
        <f>IF(E23&lt;&gt;"OK","",ROUND(ROUND((SUMIF(Raeume!$B$2:$B$46,A23,Raeume!$AK$2:$AK$46))*100,7),0)/100)</f>
        <v/>
      </c>
      <c r="I23" s="8">
        <f>IF(E23&lt;&gt;"OK","",ROUND(ROUND((Regeln!$B$4+C23*2*Regeln!$B$5)*100,7),0)/100)</f>
        <v/>
      </c>
      <c r="J23" s="8">
        <f>IF(E23&lt;&gt;"OK","",IF(ROUND(F23,9)&lt;Regeln!$B$6,Regeln!$B$7,0))</f>
        <v/>
      </c>
      <c r="K23" s="7">
        <f>IF(E23&lt;&gt;"OK","",VLOOKUP(ROUND(ROUND((G23+H23)*100,7),0)/100,Regeln!$S$3:$T$6,2,TRUE))</f>
        <v/>
      </c>
      <c r="L23" s="8">
        <f>IF(E23&lt;&gt;"OK","",ROUND(ROUND(((G23+H23)*K23)*100,7),0)/100)</f>
        <v/>
      </c>
      <c r="M23" s="8">
        <f>IF(E23&lt;&gt;"OK","",ROUND(ROUND((G23+H23+I23+J23-L23)*100,7),0)/100)</f>
        <v/>
      </c>
      <c r="N23" s="8">
        <f>IF(E23&lt;&gt;"OK","",ROUND(ROUND((M23*Regeln!$B$13)*100,7),0)/100)</f>
        <v/>
      </c>
      <c r="O23" s="8">
        <f>IF(E23&lt;&gt;"OK","",ROUND(ROUND((M23+N23)*100,7),0)/100)</f>
        <v/>
      </c>
    </row>
    <row r="24">
      <c r="A24" s="2" t="n"/>
      <c r="B24" s="2" t="n"/>
      <c r="C24" s="2" t="n"/>
      <c r="D24" s="6">
        <f>IF(A24="","",COUNTIF(Raeume!$B$2:$B$46,A24))</f>
        <v/>
      </c>
      <c r="E24" s="5">
        <f>IF(A24="","",IF(D24=0,"FEHLER: keine Raeume",IF(SUMIF(Raeume!$B$2:$B$46,A24,Raeume!$X$2:$X$46)&gt;0,"FEHLER: Raum fehlerhaft","OK")))</f>
        <v/>
      </c>
      <c r="F24" s="4">
        <f>IF(E24&lt;&gt;"OK","",SUMIF(Raeume!$B$2:$B$46,A24,Raeume!$Y$2:$Y$46))</f>
        <v/>
      </c>
      <c r="G24" s="8">
        <f>IF(E24&lt;&gt;"OK","",ROUND(ROUND((SUMIF(Raeume!$B$2:$B$46,A24,Raeume!$AI$2:$AI$46))*100,7),0)/100)</f>
        <v/>
      </c>
      <c r="H24" s="8">
        <f>IF(E24&lt;&gt;"OK","",ROUND(ROUND((SUMIF(Raeume!$B$2:$B$46,A24,Raeume!$AK$2:$AK$46))*100,7),0)/100)</f>
        <v/>
      </c>
      <c r="I24" s="8">
        <f>IF(E24&lt;&gt;"OK","",ROUND(ROUND((Regeln!$B$4+C24*2*Regeln!$B$5)*100,7),0)/100)</f>
        <v/>
      </c>
      <c r="J24" s="8">
        <f>IF(E24&lt;&gt;"OK","",IF(ROUND(F24,9)&lt;Regeln!$B$6,Regeln!$B$7,0))</f>
        <v/>
      </c>
      <c r="K24" s="7">
        <f>IF(E24&lt;&gt;"OK","",VLOOKUP(ROUND(ROUND((G24+H24)*100,7),0)/100,Regeln!$S$3:$T$6,2,TRUE))</f>
        <v/>
      </c>
      <c r="L24" s="8">
        <f>IF(E24&lt;&gt;"OK","",ROUND(ROUND(((G24+H24)*K24)*100,7),0)/100)</f>
        <v/>
      </c>
      <c r="M24" s="8">
        <f>IF(E24&lt;&gt;"OK","",ROUND(ROUND((G24+H24+I24+J24-L24)*100,7),0)/100)</f>
        <v/>
      </c>
      <c r="N24" s="8">
        <f>IF(E24&lt;&gt;"OK","",ROUND(ROUND((M24*Regeln!$B$13)*100,7),0)/100)</f>
        <v/>
      </c>
      <c r="O24" s="8">
        <f>IF(E24&lt;&gt;"OK","",ROUND(ROUND((M24+N24)*100,7),0)/100)</f>
        <v/>
      </c>
    </row>
    <row r="25">
      <c r="A25" s="2" t="n"/>
      <c r="B25" s="2" t="n"/>
      <c r="C25" s="2" t="n"/>
      <c r="D25" s="6">
        <f>IF(A25="","",COUNTIF(Raeume!$B$2:$B$46,A25))</f>
        <v/>
      </c>
      <c r="E25" s="5">
        <f>IF(A25="","",IF(D25=0,"FEHLER: keine Raeume",IF(SUMIF(Raeume!$B$2:$B$46,A25,Raeume!$X$2:$X$46)&gt;0,"FEHLER: Raum fehlerhaft","OK")))</f>
        <v/>
      </c>
      <c r="F25" s="4">
        <f>IF(E25&lt;&gt;"OK","",SUMIF(Raeume!$B$2:$B$46,A25,Raeume!$Y$2:$Y$46))</f>
        <v/>
      </c>
      <c r="G25" s="8">
        <f>IF(E25&lt;&gt;"OK","",ROUND(ROUND((SUMIF(Raeume!$B$2:$B$46,A25,Raeume!$AI$2:$AI$46))*100,7),0)/100)</f>
        <v/>
      </c>
      <c r="H25" s="8">
        <f>IF(E25&lt;&gt;"OK","",ROUND(ROUND((SUMIF(Raeume!$B$2:$B$46,A25,Raeume!$AK$2:$AK$46))*100,7),0)/100)</f>
        <v/>
      </c>
      <c r="I25" s="8">
        <f>IF(E25&lt;&gt;"OK","",ROUND(ROUND((Regeln!$B$4+C25*2*Regeln!$B$5)*100,7),0)/100)</f>
        <v/>
      </c>
      <c r="J25" s="8">
        <f>IF(E25&lt;&gt;"OK","",IF(ROUND(F25,9)&lt;Regeln!$B$6,Regeln!$B$7,0))</f>
        <v/>
      </c>
      <c r="K25" s="7">
        <f>IF(E25&lt;&gt;"OK","",VLOOKUP(ROUND(ROUND((G25+H25)*100,7),0)/100,Regeln!$S$3:$T$6,2,TRUE))</f>
        <v/>
      </c>
      <c r="L25" s="8">
        <f>IF(E25&lt;&gt;"OK","",ROUND(ROUND(((G25+H25)*K25)*100,7),0)/100)</f>
        <v/>
      </c>
      <c r="M25" s="8">
        <f>IF(E25&lt;&gt;"OK","",ROUND(ROUND((G25+H25+I25+J25-L25)*100,7),0)/100)</f>
        <v/>
      </c>
      <c r="N25" s="8">
        <f>IF(E25&lt;&gt;"OK","",ROUND(ROUND((M25*Regeln!$B$13)*100,7),0)/100)</f>
        <v/>
      </c>
      <c r="O25" s="8">
        <f>IF(E25&lt;&gt;"OK","",ROUND(ROUND((M25+N25)*100,7),0)/100)</f>
        <v/>
      </c>
    </row>
    <row r="26">
      <c r="A26" s="2" t="n"/>
      <c r="B26" s="2" t="n"/>
      <c r="C26" s="2" t="n"/>
      <c r="D26" s="6">
        <f>IF(A26="","",COUNTIF(Raeume!$B$2:$B$46,A26))</f>
        <v/>
      </c>
      <c r="E26" s="5">
        <f>IF(A26="","",IF(D26=0,"FEHLER: keine Raeume",IF(SUMIF(Raeume!$B$2:$B$46,A26,Raeume!$X$2:$X$46)&gt;0,"FEHLER: Raum fehlerhaft","OK")))</f>
        <v/>
      </c>
      <c r="F26" s="4">
        <f>IF(E26&lt;&gt;"OK","",SUMIF(Raeume!$B$2:$B$46,A26,Raeume!$Y$2:$Y$46))</f>
        <v/>
      </c>
      <c r="G26" s="8">
        <f>IF(E26&lt;&gt;"OK","",ROUND(ROUND((SUMIF(Raeume!$B$2:$B$46,A26,Raeume!$AI$2:$AI$46))*100,7),0)/100)</f>
        <v/>
      </c>
      <c r="H26" s="8">
        <f>IF(E26&lt;&gt;"OK","",ROUND(ROUND((SUMIF(Raeume!$B$2:$B$46,A26,Raeume!$AK$2:$AK$46))*100,7),0)/100)</f>
        <v/>
      </c>
      <c r="I26" s="8">
        <f>IF(E26&lt;&gt;"OK","",ROUND(ROUND((Regeln!$B$4+C26*2*Regeln!$B$5)*100,7),0)/100)</f>
        <v/>
      </c>
      <c r="J26" s="8">
        <f>IF(E26&lt;&gt;"OK","",IF(ROUND(F26,9)&lt;Regeln!$B$6,Regeln!$B$7,0))</f>
        <v/>
      </c>
      <c r="K26" s="7">
        <f>IF(E26&lt;&gt;"OK","",VLOOKUP(ROUND(ROUND((G26+H26)*100,7),0)/100,Regeln!$S$3:$T$6,2,TRUE))</f>
        <v/>
      </c>
      <c r="L26" s="8">
        <f>IF(E26&lt;&gt;"OK","",ROUND(ROUND(((G26+H26)*K26)*100,7),0)/100)</f>
        <v/>
      </c>
      <c r="M26" s="8">
        <f>IF(E26&lt;&gt;"OK","",ROUND(ROUND((G26+H26+I26+J26-L26)*100,7),0)/100)</f>
        <v/>
      </c>
      <c r="N26" s="8">
        <f>IF(E26&lt;&gt;"OK","",ROUND(ROUND((M26*Regeln!$B$13)*100,7),0)/100)</f>
        <v/>
      </c>
      <c r="O26" s="8">
        <f>IF(E26&lt;&gt;"OK","",ROUND(ROUND((M26+N26)*100,7),0)/100)</f>
        <v/>
      </c>
    </row>
    <row r="27">
      <c r="A27" s="2" t="n"/>
      <c r="B27" s="2" t="n"/>
      <c r="C27" s="2" t="n"/>
      <c r="D27" s="6">
        <f>IF(A27="","",COUNTIF(Raeume!$B$2:$B$46,A27))</f>
        <v/>
      </c>
      <c r="E27" s="5">
        <f>IF(A27="","",IF(D27=0,"FEHLER: keine Raeume",IF(SUMIF(Raeume!$B$2:$B$46,A27,Raeume!$X$2:$X$46)&gt;0,"FEHLER: Raum fehlerhaft","OK")))</f>
        <v/>
      </c>
      <c r="F27" s="4">
        <f>IF(E27&lt;&gt;"OK","",SUMIF(Raeume!$B$2:$B$46,A27,Raeume!$Y$2:$Y$46))</f>
        <v/>
      </c>
      <c r="G27" s="8">
        <f>IF(E27&lt;&gt;"OK","",ROUND(ROUND((SUMIF(Raeume!$B$2:$B$46,A27,Raeume!$AI$2:$AI$46))*100,7),0)/100)</f>
        <v/>
      </c>
      <c r="H27" s="8">
        <f>IF(E27&lt;&gt;"OK","",ROUND(ROUND((SUMIF(Raeume!$B$2:$B$46,A27,Raeume!$AK$2:$AK$46))*100,7),0)/100)</f>
        <v/>
      </c>
      <c r="I27" s="8">
        <f>IF(E27&lt;&gt;"OK","",ROUND(ROUND((Regeln!$B$4+C27*2*Regeln!$B$5)*100,7),0)/100)</f>
        <v/>
      </c>
      <c r="J27" s="8">
        <f>IF(E27&lt;&gt;"OK","",IF(ROUND(F27,9)&lt;Regeln!$B$6,Regeln!$B$7,0))</f>
        <v/>
      </c>
      <c r="K27" s="7">
        <f>IF(E27&lt;&gt;"OK","",VLOOKUP(ROUND(ROUND((G27+H27)*100,7),0)/100,Regeln!$S$3:$T$6,2,TRUE))</f>
        <v/>
      </c>
      <c r="L27" s="8">
        <f>IF(E27&lt;&gt;"OK","",ROUND(ROUND(((G27+H27)*K27)*100,7),0)/100)</f>
        <v/>
      </c>
      <c r="M27" s="8">
        <f>IF(E27&lt;&gt;"OK","",ROUND(ROUND((G27+H27+I27+J27-L27)*100,7),0)/100)</f>
        <v/>
      </c>
      <c r="N27" s="8">
        <f>IF(E27&lt;&gt;"OK","",ROUND(ROUND((M27*Regeln!$B$13)*100,7),0)/100)</f>
        <v/>
      </c>
      <c r="O27" s="8">
        <f>IF(E27&lt;&gt;"OK","",ROUND(ROUND((M27+N27)*100,7),0)/100)</f>
        <v/>
      </c>
    </row>
    <row r="28">
      <c r="A28" s="2" t="n"/>
      <c r="B28" s="2" t="n"/>
      <c r="C28" s="2" t="n"/>
      <c r="D28" s="6">
        <f>IF(A28="","",COUNTIF(Raeume!$B$2:$B$46,A28))</f>
        <v/>
      </c>
      <c r="E28" s="5">
        <f>IF(A28="","",IF(D28=0,"FEHLER: keine Raeume",IF(SUMIF(Raeume!$B$2:$B$46,A28,Raeume!$X$2:$X$46)&gt;0,"FEHLER: Raum fehlerhaft","OK")))</f>
        <v/>
      </c>
      <c r="F28" s="4">
        <f>IF(E28&lt;&gt;"OK","",SUMIF(Raeume!$B$2:$B$46,A28,Raeume!$Y$2:$Y$46))</f>
        <v/>
      </c>
      <c r="G28" s="8">
        <f>IF(E28&lt;&gt;"OK","",ROUND(ROUND((SUMIF(Raeume!$B$2:$B$46,A28,Raeume!$AI$2:$AI$46))*100,7),0)/100)</f>
        <v/>
      </c>
      <c r="H28" s="8">
        <f>IF(E28&lt;&gt;"OK","",ROUND(ROUND((SUMIF(Raeume!$B$2:$B$46,A28,Raeume!$AK$2:$AK$46))*100,7),0)/100)</f>
        <v/>
      </c>
      <c r="I28" s="8">
        <f>IF(E28&lt;&gt;"OK","",ROUND(ROUND((Regeln!$B$4+C28*2*Regeln!$B$5)*100,7),0)/100)</f>
        <v/>
      </c>
      <c r="J28" s="8">
        <f>IF(E28&lt;&gt;"OK","",IF(ROUND(F28,9)&lt;Regeln!$B$6,Regeln!$B$7,0))</f>
        <v/>
      </c>
      <c r="K28" s="7">
        <f>IF(E28&lt;&gt;"OK","",VLOOKUP(ROUND(ROUND((G28+H28)*100,7),0)/100,Regeln!$S$3:$T$6,2,TRUE))</f>
        <v/>
      </c>
      <c r="L28" s="8">
        <f>IF(E28&lt;&gt;"OK","",ROUND(ROUND(((G28+H28)*K28)*100,7),0)/100)</f>
        <v/>
      </c>
      <c r="M28" s="8">
        <f>IF(E28&lt;&gt;"OK","",ROUND(ROUND((G28+H28+I28+J28-L28)*100,7),0)/100)</f>
        <v/>
      </c>
      <c r="N28" s="8">
        <f>IF(E28&lt;&gt;"OK","",ROUND(ROUND((M28*Regeln!$B$13)*100,7),0)/100)</f>
        <v/>
      </c>
      <c r="O28" s="8">
        <f>IF(E28&lt;&gt;"OK","",ROUND(ROUND((M28+N28)*100,7),0)/100)</f>
        <v/>
      </c>
    </row>
    <row r="29">
      <c r="A29" s="2" t="n"/>
      <c r="B29" s="2" t="n"/>
      <c r="C29" s="2" t="n"/>
      <c r="D29" s="6">
        <f>IF(A29="","",COUNTIF(Raeume!$B$2:$B$46,A29))</f>
        <v/>
      </c>
      <c r="E29" s="5">
        <f>IF(A29="","",IF(D29=0,"FEHLER: keine Raeume",IF(SUMIF(Raeume!$B$2:$B$46,A29,Raeume!$X$2:$X$46)&gt;0,"FEHLER: Raum fehlerhaft","OK")))</f>
        <v/>
      </c>
      <c r="F29" s="4">
        <f>IF(E29&lt;&gt;"OK","",SUMIF(Raeume!$B$2:$B$46,A29,Raeume!$Y$2:$Y$46))</f>
        <v/>
      </c>
      <c r="G29" s="8">
        <f>IF(E29&lt;&gt;"OK","",ROUND(ROUND((SUMIF(Raeume!$B$2:$B$46,A29,Raeume!$AI$2:$AI$46))*100,7),0)/100)</f>
        <v/>
      </c>
      <c r="H29" s="8">
        <f>IF(E29&lt;&gt;"OK","",ROUND(ROUND((SUMIF(Raeume!$B$2:$B$46,A29,Raeume!$AK$2:$AK$46))*100,7),0)/100)</f>
        <v/>
      </c>
      <c r="I29" s="8">
        <f>IF(E29&lt;&gt;"OK","",ROUND(ROUND((Regeln!$B$4+C29*2*Regeln!$B$5)*100,7),0)/100)</f>
        <v/>
      </c>
      <c r="J29" s="8">
        <f>IF(E29&lt;&gt;"OK","",IF(ROUND(F29,9)&lt;Regeln!$B$6,Regeln!$B$7,0))</f>
        <v/>
      </c>
      <c r="K29" s="7">
        <f>IF(E29&lt;&gt;"OK","",VLOOKUP(ROUND(ROUND((G29+H29)*100,7),0)/100,Regeln!$S$3:$T$6,2,TRUE))</f>
        <v/>
      </c>
      <c r="L29" s="8">
        <f>IF(E29&lt;&gt;"OK","",ROUND(ROUND(((G29+H29)*K29)*100,7),0)/100)</f>
        <v/>
      </c>
      <c r="M29" s="8">
        <f>IF(E29&lt;&gt;"OK","",ROUND(ROUND((G29+H29+I29+J29-L29)*100,7),0)/100)</f>
        <v/>
      </c>
      <c r="N29" s="8">
        <f>IF(E29&lt;&gt;"OK","",ROUND(ROUND((M29*Regeln!$B$13)*100,7),0)/100)</f>
        <v/>
      </c>
      <c r="O29" s="8">
        <f>IF(E29&lt;&gt;"OK","",ROUND(ROUND((M29+N29)*100,7),0)/100)</f>
        <v/>
      </c>
    </row>
    <row r="30">
      <c r="A30" s="2" t="n"/>
      <c r="B30" s="2" t="n"/>
      <c r="C30" s="2" t="n"/>
      <c r="D30" s="6">
        <f>IF(A30="","",COUNTIF(Raeume!$B$2:$B$46,A30))</f>
        <v/>
      </c>
      <c r="E30" s="5">
        <f>IF(A30="","",IF(D30=0,"FEHLER: keine Raeume",IF(SUMIF(Raeume!$B$2:$B$46,A30,Raeume!$X$2:$X$46)&gt;0,"FEHLER: Raum fehlerhaft","OK")))</f>
        <v/>
      </c>
      <c r="F30" s="4">
        <f>IF(E30&lt;&gt;"OK","",SUMIF(Raeume!$B$2:$B$46,A30,Raeume!$Y$2:$Y$46))</f>
        <v/>
      </c>
      <c r="G30" s="8">
        <f>IF(E30&lt;&gt;"OK","",ROUND(ROUND((SUMIF(Raeume!$B$2:$B$46,A30,Raeume!$AI$2:$AI$46))*100,7),0)/100)</f>
        <v/>
      </c>
      <c r="H30" s="8">
        <f>IF(E30&lt;&gt;"OK","",ROUND(ROUND((SUMIF(Raeume!$B$2:$B$46,A30,Raeume!$AK$2:$AK$46))*100,7),0)/100)</f>
        <v/>
      </c>
      <c r="I30" s="8">
        <f>IF(E30&lt;&gt;"OK","",ROUND(ROUND((Regeln!$B$4+C30*2*Regeln!$B$5)*100,7),0)/100)</f>
        <v/>
      </c>
      <c r="J30" s="8">
        <f>IF(E30&lt;&gt;"OK","",IF(ROUND(F30,9)&lt;Regeln!$B$6,Regeln!$B$7,0))</f>
        <v/>
      </c>
      <c r="K30" s="7">
        <f>IF(E30&lt;&gt;"OK","",VLOOKUP(ROUND(ROUND((G30+H30)*100,7),0)/100,Regeln!$S$3:$T$6,2,TRUE))</f>
        <v/>
      </c>
      <c r="L30" s="8">
        <f>IF(E30&lt;&gt;"OK","",ROUND(ROUND(((G30+H30)*K30)*100,7),0)/100)</f>
        <v/>
      </c>
      <c r="M30" s="8">
        <f>IF(E30&lt;&gt;"OK","",ROUND(ROUND((G30+H30+I30+J30-L30)*100,7),0)/100)</f>
        <v/>
      </c>
      <c r="N30" s="8">
        <f>IF(E30&lt;&gt;"OK","",ROUND(ROUND((M30*Regeln!$B$13)*100,7),0)/100)</f>
        <v/>
      </c>
      <c r="O30" s="8">
        <f>IF(E30&lt;&gt;"OK","",ROUND(ROUND((M30+N30)*100,7),0)/100)</f>
        <v/>
      </c>
    </row>
    <row r="31">
      <c r="A31" s="2" t="n"/>
      <c r="B31" s="2" t="n"/>
      <c r="C31" s="2" t="n"/>
      <c r="D31" s="6">
        <f>IF(A31="","",COUNTIF(Raeume!$B$2:$B$46,A31))</f>
        <v/>
      </c>
      <c r="E31" s="5">
        <f>IF(A31="","",IF(D31=0,"FEHLER: keine Raeume",IF(SUMIF(Raeume!$B$2:$B$46,A31,Raeume!$X$2:$X$46)&gt;0,"FEHLER: Raum fehlerhaft","OK")))</f>
        <v/>
      </c>
      <c r="F31" s="4">
        <f>IF(E31&lt;&gt;"OK","",SUMIF(Raeume!$B$2:$B$46,A31,Raeume!$Y$2:$Y$46))</f>
        <v/>
      </c>
      <c r="G31" s="8">
        <f>IF(E31&lt;&gt;"OK","",ROUND(ROUND((SUMIF(Raeume!$B$2:$B$46,A31,Raeume!$AI$2:$AI$46))*100,7),0)/100)</f>
        <v/>
      </c>
      <c r="H31" s="8">
        <f>IF(E31&lt;&gt;"OK","",ROUND(ROUND((SUMIF(Raeume!$B$2:$B$46,A31,Raeume!$AK$2:$AK$46))*100,7),0)/100)</f>
        <v/>
      </c>
      <c r="I31" s="8">
        <f>IF(E31&lt;&gt;"OK","",ROUND(ROUND((Regeln!$B$4+C31*2*Regeln!$B$5)*100,7),0)/100)</f>
        <v/>
      </c>
      <c r="J31" s="8">
        <f>IF(E31&lt;&gt;"OK","",IF(ROUND(F31,9)&lt;Regeln!$B$6,Regeln!$B$7,0))</f>
        <v/>
      </c>
      <c r="K31" s="7">
        <f>IF(E31&lt;&gt;"OK","",VLOOKUP(ROUND(ROUND((G31+H31)*100,7),0)/100,Regeln!$S$3:$T$6,2,TRUE))</f>
        <v/>
      </c>
      <c r="L31" s="8">
        <f>IF(E31&lt;&gt;"OK","",ROUND(ROUND(((G31+H31)*K31)*100,7),0)/100)</f>
        <v/>
      </c>
      <c r="M31" s="8">
        <f>IF(E31&lt;&gt;"OK","",ROUND(ROUND((G31+H31+I31+J31-L31)*100,7),0)/100)</f>
        <v/>
      </c>
      <c r="N31" s="8">
        <f>IF(E31&lt;&gt;"OK","",ROUND(ROUND((M31*Regeln!$B$13)*100,7),0)/100)</f>
        <v/>
      </c>
      <c r="O31" s="8">
        <f>IF(E31&lt;&gt;"OK","",ROUND(ROUND((M31+N31)*100,7),0)/100)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2026-10-22T03:29:53Z</dcterms:created>
  <dcterms:modified xmlns:dcterms="http://purl.org/dc/terms/" xmlns:xsi="http://www.w3.org/2001/XMLSchema-instance" xsi:type="dcterms:W3CDTF">2026-10-22T03:29:53Z</dcterms:modified>
</cp:coreProperties>
</file>